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6000" windowHeight="6552" tabRatio="922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CompOt">[0]!CompOt</definedName>
    <definedName name="CompRas">[0]!CompRas</definedName>
    <definedName name="del">#REF!</definedName>
    <definedName name="ew">[0]!ew</definedName>
    <definedName name="fg">[0]!fg</definedName>
    <definedName name="k">[0]!k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аа">[0]!аа</definedName>
    <definedName name="ааа">[0]!ааа</definedName>
    <definedName name="аааа">[0]!аааа</definedName>
    <definedName name="амор">[0]!амор</definedName>
    <definedName name="б">[0]!б</definedName>
    <definedName name="в23ё">[0]!в23ё</definedName>
    <definedName name="вв">[0]!вв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>[0]!ио</definedName>
    <definedName name="й">[0]!й</definedName>
    <definedName name="йй">[0]!йй</definedName>
    <definedName name="ййй">[0]!ййй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>[0]!ке</definedName>
    <definedName name="ммммммммммммммммммммммммммммммммммммммммммммм">[0]!ммммммммммммммммммммммммммммммммммммммммммммм</definedName>
    <definedName name="мым">[0]!мым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>[0]!нов</definedName>
    <definedName name="новое">[0]!новое</definedName>
    <definedName name="О843">'[1]2002'!#REF!</definedName>
    <definedName name="общехоз.">[0]!общехоз.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с">[0]!сс</definedName>
    <definedName name="сссс">[0]!сссс</definedName>
    <definedName name="сссссссссссссссссссссссссссссссссссссссссс">[0]!сссссссссссссссссссссссссссссссссссссссссс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А">[0]!УА</definedName>
    <definedName name="УП">[0]!УП</definedName>
    <definedName name="уфэ">[0]!уфэ</definedName>
    <definedName name="фыв">[0]!фыв</definedName>
    <definedName name="ц">[0]!ц</definedName>
    <definedName name="цу">[0]!цу</definedName>
    <definedName name="четвертый">#REF!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>[0]!ъъъъъъъъъъъъъъъъъъъъъъьь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>[0]!ыв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<sst xmlns="http://schemas.openxmlformats.org/spreadsheetml/2006/main" count="210" uniqueCount="164">
  <si>
    <t>Отмостка</t>
  </si>
  <si>
    <t>объем замены стекол в год</t>
  </si>
  <si>
    <t>Лифт</t>
  </si>
  <si>
    <t>пассажирский</t>
  </si>
  <si>
    <t>грузовой</t>
  </si>
  <si>
    <t xml:space="preserve">Мусоропровод </t>
  </si>
  <si>
    <t>недей-ствующий</t>
  </si>
  <si>
    <t>действую-щий</t>
  </si>
  <si>
    <t>шт.</t>
  </si>
  <si>
    <t>м</t>
  </si>
  <si>
    <t>Количество подъездов</t>
  </si>
  <si>
    <t>Кол-во стояков на отоплении</t>
  </si>
  <si>
    <t>Кол-во вводных электрических щитов на дом</t>
  </si>
  <si>
    <t xml:space="preserve">Адрес многоквартирного дома </t>
  </si>
  <si>
    <t>Чердак</t>
  </si>
  <si>
    <t>кв.м</t>
  </si>
  <si>
    <t>кв. м</t>
  </si>
  <si>
    <t>Окна</t>
  </si>
  <si>
    <t>п. м</t>
  </si>
  <si>
    <t xml:space="preserve"> Внутридомовые инженерные коммуникации и оборудование для предоставления коммунальных услуг</t>
  </si>
  <si>
    <t>Подвал</t>
  </si>
  <si>
    <t>п.м</t>
  </si>
  <si>
    <t>Цоколь</t>
  </si>
  <si>
    <t>протяженность фальца меняемых стекол</t>
  </si>
  <si>
    <t>Крыша</t>
  </si>
  <si>
    <t>№ п/п</t>
  </si>
  <si>
    <t>Подоконники</t>
  </si>
  <si>
    <t>Двери</t>
  </si>
  <si>
    <t>нет</t>
  </si>
  <si>
    <t>Электро-снабжение (протяженность внутриподъездных сетей)</t>
  </si>
  <si>
    <t>Димитрова 21</t>
  </si>
  <si>
    <t>Колхозная 62</t>
  </si>
  <si>
    <t>Карла Маркса 17</t>
  </si>
  <si>
    <t>Димитрова 23</t>
  </si>
  <si>
    <t>Димитрова 13</t>
  </si>
  <si>
    <t>Октябрьская 18</t>
  </si>
  <si>
    <t>Октябрьская 20</t>
  </si>
  <si>
    <t>50лет Победы 2</t>
  </si>
  <si>
    <t>50 лет Победы 6</t>
  </si>
  <si>
    <t>50 лет Победы 8</t>
  </si>
  <si>
    <t>50 лет Победы 17</t>
  </si>
  <si>
    <t>50 лет Победы 19</t>
  </si>
  <si>
    <t>50 лет Победы 21</t>
  </si>
  <si>
    <t>50 лет Победы 23</t>
  </si>
  <si>
    <t>50 лет Победы 25</t>
  </si>
  <si>
    <t>50 лет Победы 27</t>
  </si>
  <si>
    <t>50 лет Победы 29</t>
  </si>
  <si>
    <t>50 лет Победы 33</t>
  </si>
  <si>
    <t>50 лет Победы 35</t>
  </si>
  <si>
    <t>50 лет Победы 37</t>
  </si>
  <si>
    <t>Димитрова 39</t>
  </si>
  <si>
    <t xml:space="preserve">Димитрова 40 </t>
  </si>
  <si>
    <t>Димитрова 41</t>
  </si>
  <si>
    <t>Димитрова 42</t>
  </si>
  <si>
    <t>Октябрьская 24</t>
  </si>
  <si>
    <t>Октябрьская 26</t>
  </si>
  <si>
    <t>Октябрьская 27</t>
  </si>
  <si>
    <t>Октябрьская 28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</si>
  <si>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</si>
  <si>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</si>
  <si>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</si>
  <si>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</si>
  <si>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</si>
  <si>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 xml:space="preserve">50 лет Победы 28 </t>
  </si>
  <si>
    <t>50 лет Победы 47</t>
  </si>
  <si>
    <t>Карла Маркса 14</t>
  </si>
  <si>
    <t>Димитрова 21а</t>
  </si>
  <si>
    <t>Вентиляция</t>
  </si>
  <si>
    <t>ИТОГО</t>
  </si>
  <si>
    <t>Димитрова 15</t>
  </si>
  <si>
    <t>Димитрова 11</t>
  </si>
  <si>
    <t>Общее имущество собственников помещений в многоквартирном доме</t>
  </si>
  <si>
    <t xml:space="preserve">Кадастровый номер многоквартирного дома (при его наличии) </t>
  </si>
  <si>
    <t>64:33:020444:45</t>
  </si>
  <si>
    <t>64:33:020444:44</t>
  </si>
  <si>
    <t>64:33:020443:80</t>
  </si>
  <si>
    <t>64:33:020443:16</t>
  </si>
  <si>
    <t>64:33:020443:85</t>
  </si>
  <si>
    <t>64:33:020443:17</t>
  </si>
  <si>
    <t>64:33:020443:86</t>
  </si>
  <si>
    <t>64:33:020443:87</t>
  </si>
  <si>
    <t>64:33:020443:84</t>
  </si>
  <si>
    <t>64:33:020443:81</t>
  </si>
  <si>
    <t>64:33:020443:83</t>
  </si>
  <si>
    <t>64:33:020435:39</t>
  </si>
  <si>
    <t>64:33:020435:43</t>
  </si>
  <si>
    <t>64:33:020435:40</t>
  </si>
  <si>
    <t>64:33:020435:38</t>
  </si>
  <si>
    <t>64:33:020435:42</t>
  </si>
  <si>
    <t>64:33:020435:46</t>
  </si>
  <si>
    <t>64:33:020435:37</t>
  </si>
  <si>
    <t>64:33:020435:44</t>
  </si>
  <si>
    <t>64:33:020435:47</t>
  </si>
  <si>
    <t>64:33:020434:21</t>
  </si>
  <si>
    <t>64:33:020608:7</t>
  </si>
  <si>
    <t>64:33:020416:29</t>
  </si>
  <si>
    <t>64:33:020234:15</t>
  </si>
  <si>
    <t>64:33:020443:18</t>
  </si>
  <si>
    <t>64:33:020434:16</t>
  </si>
  <si>
    <t>64:33:020443:82</t>
  </si>
  <si>
    <t>64:33:020434:19</t>
  </si>
  <si>
    <t>64:33:020434:12</t>
  </si>
  <si>
    <t>64:33:020608:9</t>
  </si>
  <si>
    <t>64:33:020608:8</t>
  </si>
  <si>
    <t>64:33:020611:2</t>
  </si>
  <si>
    <t>64:33:020434:11</t>
  </si>
  <si>
    <t>64:33:020444:47</t>
  </si>
  <si>
    <t>64:33:020444:48</t>
  </si>
  <si>
    <t>64:33:020436:131</t>
  </si>
  <si>
    <t>64:33:020444:49</t>
  </si>
  <si>
    <t>Кол-во этажей</t>
  </si>
  <si>
    <t>Количество проживающих</t>
  </si>
  <si>
    <t xml:space="preserve">Кол-во квартир </t>
  </si>
  <si>
    <t>Строи-тельный объем, куб.м</t>
  </si>
  <si>
    <t xml:space="preserve">                                                                                      </t>
  </si>
  <si>
    <t>Площадь, кв. м</t>
  </si>
  <si>
    <t>Общая площадь, кв.м.</t>
  </si>
  <si>
    <t>жилых помещений                                                                                                                                                                                          (общая площадь квартир)</t>
  </si>
  <si>
    <t xml:space="preserve">нежилых  помещений  (общая  площадь  нежилых помещений, не
входящих   в  состав  общего  имущества  в  многоквар-тирном  доме)
</t>
  </si>
  <si>
    <t xml:space="preserve">помещений   общего  пользования  (общая  площадь  нежилых
помещений,  входящих  в  состав общего имущества в многоквартирном
доме)
</t>
  </si>
  <si>
    <t>Горячее водоснабжение</t>
  </si>
  <si>
    <t>Холодное водоснабжение</t>
  </si>
  <si>
    <t>Водоотведение</t>
  </si>
  <si>
    <t>Фасад</t>
  </si>
  <si>
    <t>64/384</t>
  </si>
  <si>
    <t>Газоснабжения</t>
  </si>
  <si>
    <t>шт./м.п</t>
  </si>
  <si>
    <t>28/222</t>
  </si>
  <si>
    <t>24/148,4</t>
  </si>
  <si>
    <t>21/131</t>
  </si>
  <si>
    <t>86/1781</t>
  </si>
  <si>
    <t>54/270</t>
  </si>
  <si>
    <t>52/1450</t>
  </si>
  <si>
    <t>26/131</t>
  </si>
  <si>
    <t>82/2044</t>
  </si>
  <si>
    <t>26/136</t>
  </si>
  <si>
    <t>60/1378</t>
  </si>
  <si>
    <t>58/368</t>
  </si>
  <si>
    <t>56/1262</t>
  </si>
  <si>
    <t>54/256</t>
  </si>
  <si>
    <t>86/1765</t>
  </si>
  <si>
    <t>58/348</t>
  </si>
  <si>
    <t>50 лет Победы 31</t>
  </si>
  <si>
    <t>58/372</t>
  </si>
  <si>
    <t>58/335</t>
  </si>
  <si>
    <t>56/664</t>
  </si>
  <si>
    <t>28/226</t>
  </si>
  <si>
    <t>48/1050</t>
  </si>
  <si>
    <t>24/223</t>
  </si>
  <si>
    <t>24/231</t>
  </si>
  <si>
    <t>52/2707</t>
  </si>
  <si>
    <t>52/1137</t>
  </si>
  <si>
    <t>104/2520</t>
  </si>
  <si>
    <t>54/1055</t>
  </si>
  <si>
    <t>102/1781</t>
  </si>
  <si>
    <t>56/1440</t>
  </si>
  <si>
    <t>86/1503</t>
  </si>
  <si>
    <t>132/3197</t>
  </si>
  <si>
    <t>24/257</t>
  </si>
  <si>
    <t>24/241</t>
  </si>
  <si>
    <t>76/1611</t>
  </si>
  <si>
    <t>80/1742</t>
  </si>
  <si>
    <t>72/871</t>
  </si>
  <si>
    <t>76/1451,6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</si>
</sst>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#,##0.0"/>
    <numFmt numFmtId="175" formatCode="0.0000000"/>
    <numFmt numFmtId="176" formatCode="0.000000"/>
    <numFmt numFmtId="177" formatCode="0.000000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0_)"/>
    <numFmt numFmtId="183" formatCode="0.00_)"/>
    <numFmt numFmtId="184" formatCode="0.0_)"/>
    <numFmt numFmtId="185" formatCode="0.00_ ;[Red]\-0.00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%"/>
    <numFmt numFmtId="194" formatCode="###,###,###"/>
    <numFmt numFmtId="195" formatCode="###.000"/>
    <numFmt numFmtId="196" formatCode="0.###"/>
    <numFmt numFmtId="197" formatCode="#,##0.0_р_."/>
    <numFmt numFmtId="198" formatCode="0.000_)"/>
    <numFmt numFmtId="199" formatCode="#,##0.000"/>
    <numFmt numFmtId="200" formatCode="0.0000_)"/>
    <numFmt numFmtId="201" formatCode="0_ ;\-0\ "/>
    <numFmt numFmtId="202" formatCode="#,##0_р_."/>
    <numFmt numFmtId="203" formatCode="0.0000%"/>
    <numFmt numFmtId="204" formatCode="0.00000%"/>
    <numFmt numFmtId="205" formatCode="#,##0.00_р_."/>
    <numFmt numFmtId="206" formatCode="#,##0.000_р_."/>
    <numFmt numFmtId="207" formatCode="#,##0.0000_р_."/>
    <numFmt numFmtId="208" formatCode="000000"/>
    <numFmt numFmtId="209" formatCode="[$€-2]\ ###,000_);[Red]\([$€-2]\ ###,000\)"/>
  </numFmts>
  <fonts count="32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sz val="10"/>
      <name val="Helv"/>
      <family val="0"/>
    </font>
    <font>
      <b/>
      <sz val="18"/>
      <name val="Arial"/>
      <family val="0"/>
    </font>
    <font>
      <sz val="10"/>
      <name val="Times New Roman Cyr"/>
      <family val="1"/>
    </font>
    <font>
      <b/>
      <sz val="10"/>
      <color indexed="12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1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73" fontId="1" fillId="0" borderId="2">
      <alignment/>
      <protection locked="0"/>
    </xf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73" fontId="10" fillId="6" borderId="2">
      <alignment/>
      <protection/>
    </xf>
    <xf numFmtId="0" fontId="22" fillId="0" borderId="8" applyNumberFormat="0" applyFill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5" fillId="0" borderId="0">
      <alignment/>
      <protection locked="0"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12" fillId="24" borderId="12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168" fontId="2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168" fontId="12" fillId="24" borderId="12" xfId="0" applyNumberFormat="1" applyFont="1" applyFill="1" applyBorder="1" applyAlignment="1">
      <alignment horizontal="center"/>
    </xf>
    <xf numFmtId="2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68" fontId="12" fillId="24" borderId="12" xfId="0" applyNumberFormat="1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0" xfId="0" applyFill="1" applyAlignment="1">
      <alignment/>
    </xf>
    <xf numFmtId="2" fontId="12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168" fontId="2" fillId="24" borderId="0" xfId="0" applyNumberFormat="1" applyFont="1" applyFill="1" applyBorder="1" applyAlignment="1">
      <alignment horizontal="right"/>
    </xf>
    <xf numFmtId="168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2" fontId="2" fillId="24" borderId="12" xfId="0" applyNumberFormat="1" applyFont="1" applyFill="1" applyBorder="1" applyAlignment="1">
      <alignment horizontal="center"/>
    </xf>
    <xf numFmtId="168" fontId="2" fillId="24" borderId="12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" fontId="2" fillId="24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textRotation="90" wrapText="1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Защитный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  <cellStyle name="ܘ_x0008_" xfId="82"/>
    <cellStyle name="ܛ_x0008_" xfId="83"/>
    <cellStyle name="㐀കܒ_x0008_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Documents%20and%20Settings\All%20Users\&#1044;&#1086;&#1082;&#1091;&#1084;&#1077;&#1085;&#1090;&#1099;\&#1086;&#1073;&#1097;&#1072;&#1103;2\&#1082;&#1086;&#1085;&#1089;&#1090;&#1072;&#1085;&#1090;&#1072;\&#1087;&#1086;%20&#1076;&#1086;&#1084;&#1072;&#1084;\&#1087;&#1086;%20&#1076;&#1086;&#1084;&#1072;&#1084;\&#1054;&#1089;&#1085;&#1086;&#1074;&#1072;%20&#1076;&#1086;&#1084;&#1072;%20&#1047;&#107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июнь"/>
      <sheetName val="май"/>
      <sheetName val="апр.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 по 75"/>
      <sheetName val="Лист4"/>
      <sheetName val="Лист2"/>
      <sheetName val="дополнительный запрос"/>
      <sheetName val="площадь"/>
      <sheetName val="подвалы"/>
      <sheetName val="ВДГО"/>
      <sheetName val="МИ"/>
      <sheetName val="Реестр"/>
      <sheetName val="Лист1"/>
      <sheetName val="ЕРКЦ"/>
      <sheetName val="Реестр к договору"/>
      <sheetName val="Лист3"/>
      <sheetName val="16 домов"/>
      <sheetName val="16-2 домов"/>
      <sheetName val="дворники"/>
    </sheetNames>
    <sheetDataSet>
      <sheetData sheetId="0">
        <row r="9">
          <cell r="J9">
            <v>2</v>
          </cell>
          <cell r="Q9">
            <v>8</v>
          </cell>
        </row>
        <row r="10">
          <cell r="J10">
            <v>2</v>
          </cell>
          <cell r="Q10">
            <v>8</v>
          </cell>
        </row>
        <row r="11">
          <cell r="J11">
            <v>2</v>
          </cell>
          <cell r="Q11">
            <v>22</v>
          </cell>
        </row>
        <row r="12">
          <cell r="J12">
            <v>2</v>
          </cell>
          <cell r="Q12">
            <v>8</v>
          </cell>
        </row>
        <row r="13">
          <cell r="J13">
            <v>2</v>
          </cell>
          <cell r="Q13">
            <v>8</v>
          </cell>
        </row>
        <row r="14">
          <cell r="J14">
            <v>2</v>
          </cell>
          <cell r="Q14">
            <v>22</v>
          </cell>
        </row>
        <row r="15">
          <cell r="J15">
            <v>2</v>
          </cell>
          <cell r="Q15">
            <v>18</v>
          </cell>
        </row>
        <row r="16">
          <cell r="J16">
            <v>2</v>
          </cell>
          <cell r="Q16">
            <v>22</v>
          </cell>
        </row>
        <row r="17">
          <cell r="J17">
            <v>2</v>
          </cell>
          <cell r="Q17">
            <v>22</v>
          </cell>
        </row>
        <row r="18">
          <cell r="J18">
            <v>2</v>
          </cell>
          <cell r="Q18">
            <v>22</v>
          </cell>
        </row>
        <row r="19">
          <cell r="J19">
            <v>2</v>
          </cell>
          <cell r="Q19">
            <v>22</v>
          </cell>
        </row>
        <row r="20">
          <cell r="J20">
            <v>2</v>
          </cell>
          <cell r="Q20">
            <v>8</v>
          </cell>
        </row>
        <row r="21">
          <cell r="J21">
            <v>2</v>
          </cell>
          <cell r="Q21">
            <v>8</v>
          </cell>
        </row>
        <row r="22">
          <cell r="J22">
            <v>2</v>
          </cell>
          <cell r="Q22">
            <v>8</v>
          </cell>
        </row>
        <row r="23">
          <cell r="J23">
            <v>2</v>
          </cell>
          <cell r="Q23">
            <v>17</v>
          </cell>
        </row>
        <row r="24">
          <cell r="J24">
            <v>2</v>
          </cell>
          <cell r="Q24">
            <v>15</v>
          </cell>
        </row>
        <row r="25">
          <cell r="J25">
            <v>2</v>
          </cell>
          <cell r="Q25">
            <v>8</v>
          </cell>
        </row>
        <row r="26">
          <cell r="J26">
            <v>2</v>
          </cell>
          <cell r="Q26">
            <v>8</v>
          </cell>
        </row>
        <row r="27">
          <cell r="J27">
            <v>2</v>
          </cell>
          <cell r="Q27">
            <v>8</v>
          </cell>
        </row>
        <row r="28">
          <cell r="J28">
            <v>2</v>
          </cell>
          <cell r="Q28">
            <v>8</v>
          </cell>
        </row>
        <row r="29">
          <cell r="J29">
            <v>2</v>
          </cell>
          <cell r="Q29">
            <v>8</v>
          </cell>
        </row>
        <row r="30">
          <cell r="J30">
            <v>2</v>
          </cell>
          <cell r="Q30">
            <v>16</v>
          </cell>
        </row>
        <row r="31">
          <cell r="J31">
            <v>2</v>
          </cell>
          <cell r="Q31">
            <v>8</v>
          </cell>
        </row>
        <row r="32">
          <cell r="J32">
            <v>2</v>
          </cell>
          <cell r="Q32">
            <v>8</v>
          </cell>
        </row>
        <row r="33">
          <cell r="J33">
            <v>5</v>
          </cell>
          <cell r="Q33">
            <v>80</v>
          </cell>
        </row>
        <row r="34">
          <cell r="J34">
            <v>5</v>
          </cell>
          <cell r="Q34">
            <v>58</v>
          </cell>
        </row>
        <row r="35">
          <cell r="J35">
            <v>5</v>
          </cell>
          <cell r="Q35">
            <v>70</v>
          </cell>
        </row>
        <row r="36">
          <cell r="J36">
            <v>5</v>
          </cell>
          <cell r="Q36">
            <v>60</v>
          </cell>
        </row>
        <row r="37">
          <cell r="J37">
            <v>5</v>
          </cell>
          <cell r="Q37">
            <v>40</v>
          </cell>
        </row>
        <row r="38">
          <cell r="J38">
            <v>5</v>
          </cell>
          <cell r="Q38">
            <v>80</v>
          </cell>
        </row>
        <row r="39">
          <cell r="J39">
            <v>5</v>
          </cell>
          <cell r="Q39">
            <v>40</v>
          </cell>
        </row>
        <row r="40">
          <cell r="J40">
            <v>5</v>
          </cell>
          <cell r="Q40">
            <v>58</v>
          </cell>
        </row>
        <row r="41">
          <cell r="J41">
            <v>5</v>
          </cell>
          <cell r="Q41">
            <v>40</v>
          </cell>
        </row>
        <row r="42">
          <cell r="J42">
            <v>5</v>
          </cell>
          <cell r="Q42">
            <v>98</v>
          </cell>
        </row>
        <row r="43">
          <cell r="J43">
            <v>5</v>
          </cell>
          <cell r="Q43">
            <v>140</v>
          </cell>
        </row>
        <row r="44">
          <cell r="J44">
            <v>5</v>
          </cell>
          <cell r="Q44">
            <v>126</v>
          </cell>
        </row>
        <row r="45">
          <cell r="J45">
            <v>5</v>
          </cell>
          <cell r="Q45">
            <v>60</v>
          </cell>
        </row>
        <row r="46">
          <cell r="J46">
            <v>5</v>
          </cell>
          <cell r="Q46">
            <v>80</v>
          </cell>
        </row>
        <row r="47">
          <cell r="J47">
            <v>5</v>
          </cell>
          <cell r="Q47">
            <v>60</v>
          </cell>
        </row>
        <row r="48">
          <cell r="J48">
            <v>5</v>
          </cell>
          <cell r="Q48">
            <v>80</v>
          </cell>
        </row>
        <row r="49">
          <cell r="J4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3 (2)"/>
      <sheetName val="1"/>
      <sheetName val="2"/>
      <sheetName val="3"/>
      <sheetName val="4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0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"/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0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Дома"/>
      <sheetName val="спецодежда(2)"/>
      <sheetName val="инвентарь (2)"/>
    </sheetNames>
    <sheetDataSet>
      <sheetData sheetId="0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A49"/>
  <sheetViews>
    <sheetView tabSelected="1" zoomScaleSheetLayoutView="100" zoomScalePageLayoutView="0" workbookViewId="0" topLeftCell="A25">
      <selection activeCell="L54" sqref="L54"/>
    </sheetView>
  </sheetViews>
  <sheetFormatPr defaultColWidth="9.140625" defaultRowHeight="12.75"/>
  <cols>
    <col min="1" max="1" width="4.28125" style="1" customWidth="1"/>
    <col min="2" max="2" width="17.00390625" style="0" customWidth="1"/>
    <col min="3" max="3" width="17.00390625" style="0" hidden="1" customWidth="1"/>
    <col min="4" max="4" width="7.00390625" style="7" hidden="1" customWidth="1"/>
    <col min="5" max="5" width="7.00390625" style="11" hidden="1" customWidth="1"/>
    <col min="6" max="6" width="7.140625" style="0" hidden="1" customWidth="1"/>
    <col min="7" max="7" width="6.7109375" style="0" hidden="1" customWidth="1"/>
    <col min="8" max="8" width="9.57421875" style="0" hidden="1" customWidth="1"/>
    <col min="10" max="10" width="10.140625" style="0" customWidth="1"/>
    <col min="11" max="11" width="12.7109375" style="0" customWidth="1"/>
    <col min="12" max="12" width="13.7109375" style="0" customWidth="1"/>
    <col min="13" max="13" width="9.140625" style="0" customWidth="1"/>
    <col min="14" max="14" width="17.00390625" style="0" hidden="1" customWidth="1"/>
    <col min="15" max="15" width="7.00390625" style="0" customWidth="1"/>
    <col min="16" max="16" width="6.8515625" style="0" customWidth="1"/>
    <col min="17" max="17" width="7.28125" style="0" customWidth="1"/>
    <col min="18" max="19" width="17.00390625" style="0" hidden="1" customWidth="1"/>
    <col min="20" max="20" width="7.28125" style="0" customWidth="1"/>
    <col min="21" max="21" width="10.57421875" style="1" hidden="1" customWidth="1"/>
    <col min="22" max="22" width="7.140625" style="0" customWidth="1"/>
    <col min="23" max="23" width="9.28125" style="0" hidden="1" customWidth="1"/>
    <col min="24" max="24" width="9.00390625" style="0" hidden="1" customWidth="1"/>
    <col min="25" max="25" width="9.140625" style="0" customWidth="1"/>
    <col min="26" max="30" width="17.00390625" style="0" hidden="1" customWidth="1"/>
    <col min="31" max="31" width="10.57421875" style="0" customWidth="1"/>
    <col min="32" max="32" width="8.28125" style="0" customWidth="1"/>
    <col min="33" max="33" width="9.421875" style="0" customWidth="1"/>
    <col min="34" max="34" width="6.8515625" style="0" customWidth="1"/>
    <col min="35" max="35" width="7.421875" style="0" customWidth="1"/>
    <col min="36" max="36" width="7.00390625" style="0" customWidth="1"/>
    <col min="37" max="37" width="8.57421875" style="0" customWidth="1"/>
    <col min="38" max="38" width="9.140625" style="0" customWidth="1"/>
    <col min="39" max="16384" width="9.140625" style="12" customWidth="1"/>
  </cols>
  <sheetData>
    <row r="3" spans="1:37" ht="24.75" customHeight="1">
      <c r="A3" s="54" t="s">
        <v>25</v>
      </c>
      <c r="B3" s="58" t="s">
        <v>13</v>
      </c>
      <c r="C3" s="61" t="s">
        <v>71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25.5" customHeight="1">
      <c r="A4" s="54"/>
      <c r="B4" s="58"/>
      <c r="C4" s="56" t="s">
        <v>72</v>
      </c>
      <c r="D4" s="55" t="s">
        <v>110</v>
      </c>
      <c r="E4" s="55" t="s">
        <v>10</v>
      </c>
      <c r="F4" s="55" t="s">
        <v>111</v>
      </c>
      <c r="G4" s="55" t="s">
        <v>112</v>
      </c>
      <c r="H4" s="56" t="s">
        <v>113</v>
      </c>
      <c r="I4" s="57" t="s">
        <v>115</v>
      </c>
      <c r="J4" s="57"/>
      <c r="K4" s="57"/>
      <c r="L4" s="57"/>
      <c r="M4" s="53" t="s">
        <v>10</v>
      </c>
      <c r="N4" s="52" t="s">
        <v>26</v>
      </c>
      <c r="O4" s="51" t="s">
        <v>123</v>
      </c>
      <c r="P4" s="51" t="s">
        <v>24</v>
      </c>
      <c r="Q4" s="51" t="s">
        <v>17</v>
      </c>
      <c r="R4" s="19"/>
      <c r="S4" s="19"/>
      <c r="T4" s="51" t="s">
        <v>27</v>
      </c>
      <c r="U4" s="51" t="s">
        <v>67</v>
      </c>
      <c r="V4" s="51" t="s">
        <v>20</v>
      </c>
      <c r="W4" s="51" t="s">
        <v>14</v>
      </c>
      <c r="X4" s="51" t="s">
        <v>22</v>
      </c>
      <c r="Y4" s="51" t="s">
        <v>0</v>
      </c>
      <c r="Z4" s="51"/>
      <c r="AA4" s="52" t="s">
        <v>2</v>
      </c>
      <c r="AB4" s="52"/>
      <c r="AC4" s="52" t="s">
        <v>5</v>
      </c>
      <c r="AD4" s="52"/>
      <c r="AE4" s="60" t="s">
        <v>19</v>
      </c>
      <c r="AF4" s="60"/>
      <c r="AG4" s="60"/>
      <c r="AH4" s="60"/>
      <c r="AI4" s="60"/>
      <c r="AJ4" s="60"/>
      <c r="AK4" s="60"/>
    </row>
    <row r="5" spans="1:37" ht="38.25" customHeight="1">
      <c r="A5" s="54"/>
      <c r="B5" s="58"/>
      <c r="C5" s="56"/>
      <c r="D5" s="55"/>
      <c r="E5" s="55"/>
      <c r="F5" s="55"/>
      <c r="G5" s="55"/>
      <c r="H5" s="56"/>
      <c r="I5" s="55" t="s">
        <v>116</v>
      </c>
      <c r="J5" s="55" t="s">
        <v>117</v>
      </c>
      <c r="K5" s="56" t="s">
        <v>118</v>
      </c>
      <c r="L5" s="57" t="s">
        <v>119</v>
      </c>
      <c r="M5" s="53"/>
      <c r="N5" s="52"/>
      <c r="O5" s="51"/>
      <c r="P5" s="51"/>
      <c r="Q5" s="51"/>
      <c r="R5" s="52" t="s">
        <v>1</v>
      </c>
      <c r="S5" s="59" t="s">
        <v>23</v>
      </c>
      <c r="T5" s="51"/>
      <c r="U5" s="51"/>
      <c r="V5" s="51"/>
      <c r="W5" s="51"/>
      <c r="X5" s="51"/>
      <c r="Y5" s="51"/>
      <c r="Z5" s="51"/>
      <c r="AA5" s="52" t="s">
        <v>3</v>
      </c>
      <c r="AB5" s="52" t="s">
        <v>4</v>
      </c>
      <c r="AC5" s="52" t="s">
        <v>7</v>
      </c>
      <c r="AD5" s="52" t="s">
        <v>6</v>
      </c>
      <c r="AE5" s="51" t="s">
        <v>29</v>
      </c>
      <c r="AF5" s="51" t="s">
        <v>12</v>
      </c>
      <c r="AG5" s="51" t="s">
        <v>11</v>
      </c>
      <c r="AH5" s="51" t="s">
        <v>121</v>
      </c>
      <c r="AI5" s="51" t="s">
        <v>120</v>
      </c>
      <c r="AJ5" s="51" t="s">
        <v>122</v>
      </c>
      <c r="AK5" s="51" t="s">
        <v>125</v>
      </c>
    </row>
    <row r="6" spans="1:37" ht="36" customHeight="1">
      <c r="A6" s="54"/>
      <c r="B6" s="58"/>
      <c r="C6" s="56"/>
      <c r="D6" s="55"/>
      <c r="E6" s="55"/>
      <c r="F6" s="55"/>
      <c r="G6" s="55"/>
      <c r="H6" s="56"/>
      <c r="I6" s="55"/>
      <c r="J6" s="55"/>
      <c r="K6" s="56"/>
      <c r="L6" s="57"/>
      <c r="M6" s="53"/>
      <c r="N6" s="52"/>
      <c r="O6" s="51"/>
      <c r="P6" s="51"/>
      <c r="Q6" s="51"/>
      <c r="R6" s="52"/>
      <c r="S6" s="59"/>
      <c r="T6" s="51"/>
      <c r="U6" s="51"/>
      <c r="V6" s="51"/>
      <c r="W6" s="51"/>
      <c r="X6" s="51"/>
      <c r="Y6" s="51"/>
      <c r="Z6" s="51"/>
      <c r="AA6" s="52"/>
      <c r="AB6" s="52"/>
      <c r="AC6" s="52"/>
      <c r="AD6" s="52"/>
      <c r="AE6" s="51"/>
      <c r="AF6" s="51"/>
      <c r="AG6" s="51"/>
      <c r="AH6" s="51"/>
      <c r="AI6" s="51"/>
      <c r="AJ6" s="51"/>
      <c r="AK6" s="51"/>
    </row>
    <row r="7" spans="1:37" ht="20.25" customHeight="1">
      <c r="A7" s="3"/>
      <c r="B7" s="2"/>
      <c r="C7" s="56"/>
      <c r="D7" s="55"/>
      <c r="E7" s="55"/>
      <c r="F7" s="55"/>
      <c r="G7" s="55"/>
      <c r="H7" s="56"/>
      <c r="I7" s="55"/>
      <c r="J7" s="55"/>
      <c r="K7" s="56"/>
      <c r="L7" s="57"/>
      <c r="M7" s="6" t="s">
        <v>8</v>
      </c>
      <c r="N7" s="6" t="s">
        <v>15</v>
      </c>
      <c r="O7" s="6"/>
      <c r="P7" s="6" t="s">
        <v>16</v>
      </c>
      <c r="Q7" s="6" t="s">
        <v>16</v>
      </c>
      <c r="R7" s="6" t="s">
        <v>16</v>
      </c>
      <c r="S7" s="6" t="s">
        <v>9</v>
      </c>
      <c r="T7" s="6" t="s">
        <v>16</v>
      </c>
      <c r="U7" s="6" t="s">
        <v>18</v>
      </c>
      <c r="V7" s="6" t="s">
        <v>16</v>
      </c>
      <c r="W7" s="6" t="s">
        <v>16</v>
      </c>
      <c r="X7" s="6" t="s">
        <v>21</v>
      </c>
      <c r="Y7" s="6" t="s">
        <v>16</v>
      </c>
      <c r="Z7" s="6" t="s">
        <v>16</v>
      </c>
      <c r="AA7" s="6" t="s">
        <v>8</v>
      </c>
      <c r="AB7" s="6" t="s">
        <v>8</v>
      </c>
      <c r="AC7" s="6" t="s">
        <v>8</v>
      </c>
      <c r="AD7" s="6" t="s">
        <v>8</v>
      </c>
      <c r="AE7" s="6" t="s">
        <v>18</v>
      </c>
      <c r="AF7" s="6" t="s">
        <v>8</v>
      </c>
      <c r="AG7" s="6" t="s">
        <v>126</v>
      </c>
      <c r="AH7" s="6" t="s">
        <v>18</v>
      </c>
      <c r="AI7" s="6" t="s">
        <v>18</v>
      </c>
      <c r="AJ7" s="6" t="s">
        <v>18</v>
      </c>
      <c r="AK7" s="6" t="s">
        <v>18</v>
      </c>
    </row>
    <row r="8" spans="1:38" s="27" customFormat="1" ht="12.75">
      <c r="A8" s="20">
        <v>1</v>
      </c>
      <c r="B8" s="21" t="s">
        <v>31</v>
      </c>
      <c r="C8" s="22" t="s">
        <v>73</v>
      </c>
      <c r="D8" s="23">
        <v>2</v>
      </c>
      <c r="E8" s="23">
        <v>1</v>
      </c>
      <c r="F8" s="23">
        <v>14</v>
      </c>
      <c r="G8" s="23">
        <v>8</v>
      </c>
      <c r="H8" s="23">
        <v>1492.3</v>
      </c>
      <c r="I8" s="23">
        <v>794.4</v>
      </c>
      <c r="J8" s="23">
        <v>795.9</v>
      </c>
      <c r="K8" s="22"/>
      <c r="L8" s="23">
        <v>36.9</v>
      </c>
      <c r="M8" s="20">
        <v>4</v>
      </c>
      <c r="N8" s="20" t="e">
        <f>#REF!*0.66</f>
        <v>#REF!</v>
      </c>
      <c r="O8" s="20">
        <v>690</v>
      </c>
      <c r="P8" s="20">
        <v>721</v>
      </c>
      <c r="Q8" s="20">
        <v>7.6</v>
      </c>
      <c r="R8" s="24">
        <f>Q8*14%</f>
        <v>1.064</v>
      </c>
      <c r="S8" s="20">
        <v>0.5</v>
      </c>
      <c r="T8" s="20">
        <v>10.6</v>
      </c>
      <c r="U8" s="20">
        <f>'[12]Запрос по 75'!Q9/'[12]Запрос по 75'!J9*3*7</f>
        <v>84</v>
      </c>
      <c r="V8" s="20"/>
      <c r="W8" s="20">
        <v>515</v>
      </c>
      <c r="X8" s="20">
        <f aca="true" t="shared" si="0" ref="X8:X21">W8/10*2+20</f>
        <v>123</v>
      </c>
      <c r="Y8" s="20">
        <v>72</v>
      </c>
      <c r="Z8" s="20">
        <f>Y8*50%</f>
        <v>36</v>
      </c>
      <c r="AA8" s="20"/>
      <c r="AB8" s="20"/>
      <c r="AC8" s="20"/>
      <c r="AD8" s="20"/>
      <c r="AE8" s="20">
        <v>48</v>
      </c>
      <c r="AF8" s="20">
        <v>1</v>
      </c>
      <c r="AG8" s="20">
        <v>0</v>
      </c>
      <c r="AH8" s="20">
        <v>74</v>
      </c>
      <c r="AI8" s="25"/>
      <c r="AJ8" s="20">
        <v>0</v>
      </c>
      <c r="AK8" s="20">
        <v>28</v>
      </c>
      <c r="AL8" s="26"/>
    </row>
    <row r="9" spans="1:38" s="27" customFormat="1" ht="12.75">
      <c r="A9" s="20">
        <v>2</v>
      </c>
      <c r="B9" s="21" t="s">
        <v>32</v>
      </c>
      <c r="C9" s="22" t="s">
        <v>74</v>
      </c>
      <c r="D9" s="23">
        <v>2</v>
      </c>
      <c r="E9" s="23">
        <v>3</v>
      </c>
      <c r="F9" s="23">
        <v>41</v>
      </c>
      <c r="G9" s="23">
        <v>22</v>
      </c>
      <c r="H9" s="23">
        <v>3625</v>
      </c>
      <c r="I9" s="23">
        <v>436.8</v>
      </c>
      <c r="J9" s="23">
        <v>350.2</v>
      </c>
      <c r="K9" s="22">
        <v>41.4</v>
      </c>
      <c r="L9" s="28">
        <v>44.6</v>
      </c>
      <c r="M9" s="20">
        <v>2</v>
      </c>
      <c r="N9" s="20" t="e">
        <f>#REF!*0.66</f>
        <v>#REF!</v>
      </c>
      <c r="O9" s="20">
        <v>315.3</v>
      </c>
      <c r="P9" s="44">
        <v>398</v>
      </c>
      <c r="Q9" s="20">
        <v>3.8</v>
      </c>
      <c r="R9" s="24">
        <f aca="true" t="shared" si="1" ref="R9:R47">Q9*14%</f>
        <v>0.532</v>
      </c>
      <c r="S9" s="20">
        <v>0.5</v>
      </c>
      <c r="T9" s="20">
        <v>5.3</v>
      </c>
      <c r="U9" s="20">
        <f>'[12]Запрос по 75'!Q10/'[12]Запрос по 75'!J10*3*7</f>
        <v>84</v>
      </c>
      <c r="V9" s="20"/>
      <c r="W9" s="20">
        <v>282</v>
      </c>
      <c r="X9" s="20">
        <f t="shared" si="0"/>
        <v>76.4</v>
      </c>
      <c r="Y9" s="20">
        <v>62.5</v>
      </c>
      <c r="Z9" s="20">
        <f aca="true" t="shared" si="2" ref="Z9:Z23">Y9*50%</f>
        <v>31.25</v>
      </c>
      <c r="AA9" s="20"/>
      <c r="AB9" s="20"/>
      <c r="AC9" s="20"/>
      <c r="AD9" s="20"/>
      <c r="AE9" s="20">
        <v>90</v>
      </c>
      <c r="AF9" s="20">
        <v>1</v>
      </c>
      <c r="AG9" s="30" t="s">
        <v>158</v>
      </c>
      <c r="AH9" s="20">
        <v>36</v>
      </c>
      <c r="AI9" s="25"/>
      <c r="AJ9" s="20">
        <v>46</v>
      </c>
      <c r="AK9" s="20">
        <v>36</v>
      </c>
      <c r="AL9" s="26"/>
    </row>
    <row r="10" spans="1:38" s="27" customFormat="1" ht="12.75">
      <c r="A10" s="20">
        <v>3</v>
      </c>
      <c r="B10" s="21" t="s">
        <v>70</v>
      </c>
      <c r="C10" s="22" t="s">
        <v>75</v>
      </c>
      <c r="D10" s="23">
        <v>2</v>
      </c>
      <c r="E10" s="23">
        <v>1</v>
      </c>
      <c r="F10" s="23">
        <v>17</v>
      </c>
      <c r="G10" s="23">
        <v>8</v>
      </c>
      <c r="H10" s="23">
        <v>1517.1</v>
      </c>
      <c r="I10" s="23">
        <v>1047.8</v>
      </c>
      <c r="J10" s="23">
        <v>676.4</v>
      </c>
      <c r="K10" s="22">
        <v>278.5</v>
      </c>
      <c r="L10" s="28">
        <v>114.4</v>
      </c>
      <c r="M10" s="20">
        <v>3</v>
      </c>
      <c r="N10" s="20" t="e">
        <f>#REF!*0.66</f>
        <v>#REF!</v>
      </c>
      <c r="O10" s="20">
        <v>770</v>
      </c>
      <c r="P10" s="44">
        <v>622.34</v>
      </c>
      <c r="Q10" s="20">
        <v>5.7</v>
      </c>
      <c r="R10" s="24">
        <f t="shared" si="1"/>
        <v>0.7980000000000002</v>
      </c>
      <c r="S10" s="20">
        <v>0.5</v>
      </c>
      <c r="T10" s="20">
        <v>7.95</v>
      </c>
      <c r="U10" s="20">
        <f>'[12]Запрос по 75'!Q11/'[12]Запрос по 75'!J11*3*7</f>
        <v>231</v>
      </c>
      <c r="V10" s="20"/>
      <c r="W10" s="20">
        <v>656</v>
      </c>
      <c r="X10" s="20">
        <f t="shared" si="0"/>
        <v>151.2</v>
      </c>
      <c r="Y10" s="20">
        <v>110</v>
      </c>
      <c r="Z10" s="20">
        <f t="shared" si="2"/>
        <v>55</v>
      </c>
      <c r="AA10" s="20"/>
      <c r="AB10" s="20"/>
      <c r="AC10" s="20"/>
      <c r="AD10" s="20"/>
      <c r="AE10" s="20">
        <v>135</v>
      </c>
      <c r="AF10" s="20">
        <v>1</v>
      </c>
      <c r="AG10" s="30" t="s">
        <v>124</v>
      </c>
      <c r="AH10" s="20">
        <v>95.5</v>
      </c>
      <c r="AI10" s="25"/>
      <c r="AJ10" s="20">
        <v>101</v>
      </c>
      <c r="AK10" s="20">
        <v>63</v>
      </c>
      <c r="AL10" s="26"/>
    </row>
    <row r="11" spans="1:38" s="48" customFormat="1" ht="12.75">
      <c r="A11" s="30">
        <v>4</v>
      </c>
      <c r="B11" s="34" t="s">
        <v>34</v>
      </c>
      <c r="C11" s="22" t="s">
        <v>76</v>
      </c>
      <c r="D11" s="23">
        <v>2</v>
      </c>
      <c r="E11" s="23">
        <v>1</v>
      </c>
      <c r="F11" s="23">
        <v>14</v>
      </c>
      <c r="G11" s="23">
        <v>8</v>
      </c>
      <c r="H11" s="23">
        <v>1608.2</v>
      </c>
      <c r="I11" s="23">
        <v>470.6</v>
      </c>
      <c r="J11" s="23">
        <v>417.3</v>
      </c>
      <c r="K11" s="22"/>
      <c r="L11" s="22">
        <v>46</v>
      </c>
      <c r="M11" s="30">
        <v>2</v>
      </c>
      <c r="N11" s="30" t="e">
        <f>#REF!*0.66</f>
        <v>#REF!</v>
      </c>
      <c r="O11" s="30">
        <v>439</v>
      </c>
      <c r="P11" s="44">
        <v>342.9</v>
      </c>
      <c r="Q11" s="30">
        <v>3.8</v>
      </c>
      <c r="R11" s="45">
        <f t="shared" si="1"/>
        <v>0.532</v>
      </c>
      <c r="S11" s="30">
        <v>0.5</v>
      </c>
      <c r="T11" s="30">
        <v>5.3</v>
      </c>
      <c r="U11" s="30">
        <f>'[12]Запрос по 75'!Q12/'[12]Запрос по 75'!J12*3*7</f>
        <v>84</v>
      </c>
      <c r="V11" s="30"/>
      <c r="W11" s="30">
        <v>297</v>
      </c>
      <c r="X11" s="30">
        <f t="shared" si="0"/>
        <v>79.4</v>
      </c>
      <c r="Y11" s="30">
        <v>63</v>
      </c>
      <c r="Z11" s="30">
        <f t="shared" si="2"/>
        <v>31.5</v>
      </c>
      <c r="AA11" s="30"/>
      <c r="AB11" s="30"/>
      <c r="AC11" s="30"/>
      <c r="AD11" s="30"/>
      <c r="AE11" s="30">
        <v>90</v>
      </c>
      <c r="AF11" s="30">
        <v>1</v>
      </c>
      <c r="AG11" s="30" t="s">
        <v>148</v>
      </c>
      <c r="AH11" s="30">
        <v>34</v>
      </c>
      <c r="AI11" s="46"/>
      <c r="AJ11" s="30">
        <v>42</v>
      </c>
      <c r="AK11" s="30">
        <v>36</v>
      </c>
      <c r="AL11" s="50"/>
    </row>
    <row r="12" spans="1:38" s="48" customFormat="1" ht="12.75">
      <c r="A12" s="30">
        <v>5</v>
      </c>
      <c r="B12" s="34" t="s">
        <v>69</v>
      </c>
      <c r="C12" s="22" t="s">
        <v>77</v>
      </c>
      <c r="D12" s="23">
        <v>2</v>
      </c>
      <c r="E12" s="23">
        <v>3</v>
      </c>
      <c r="F12" s="23">
        <v>45</v>
      </c>
      <c r="G12" s="23">
        <v>22</v>
      </c>
      <c r="H12" s="23">
        <v>3632</v>
      </c>
      <c r="I12" s="23">
        <v>475.7</v>
      </c>
      <c r="J12" s="23">
        <v>426</v>
      </c>
      <c r="K12" s="22"/>
      <c r="L12" s="22">
        <v>47.2</v>
      </c>
      <c r="M12" s="30">
        <v>2</v>
      </c>
      <c r="N12" s="30" t="e">
        <f>#REF!*0.66</f>
        <v>#REF!</v>
      </c>
      <c r="O12" s="30">
        <v>420</v>
      </c>
      <c r="P12" s="44">
        <v>340.9</v>
      </c>
      <c r="Q12" s="30">
        <v>3.8</v>
      </c>
      <c r="R12" s="45">
        <f t="shared" si="1"/>
        <v>0.532</v>
      </c>
      <c r="S12" s="30">
        <v>0.5</v>
      </c>
      <c r="T12" s="30">
        <v>5.3</v>
      </c>
      <c r="U12" s="30">
        <f>'[12]Запрос по 75'!Q13/'[12]Запрос по 75'!J13*3*7</f>
        <v>84</v>
      </c>
      <c r="V12" s="30"/>
      <c r="W12" s="30">
        <v>269</v>
      </c>
      <c r="X12" s="30">
        <f t="shared" si="0"/>
        <v>73.8</v>
      </c>
      <c r="Y12" s="30">
        <v>61</v>
      </c>
      <c r="Z12" s="30">
        <f t="shared" si="2"/>
        <v>30.5</v>
      </c>
      <c r="AA12" s="30"/>
      <c r="AB12" s="30"/>
      <c r="AC12" s="30"/>
      <c r="AD12" s="30"/>
      <c r="AE12" s="30">
        <v>90</v>
      </c>
      <c r="AF12" s="30">
        <v>1</v>
      </c>
      <c r="AG12" s="30" t="s">
        <v>149</v>
      </c>
      <c r="AH12" s="30">
        <v>34</v>
      </c>
      <c r="AI12" s="46"/>
      <c r="AJ12" s="30">
        <v>36</v>
      </c>
      <c r="AK12" s="30">
        <v>36</v>
      </c>
      <c r="AL12" s="50"/>
    </row>
    <row r="13" spans="1:38" s="48" customFormat="1" ht="12.75">
      <c r="A13" s="30">
        <v>6</v>
      </c>
      <c r="B13" s="34" t="s">
        <v>35</v>
      </c>
      <c r="C13" s="22" t="s">
        <v>78</v>
      </c>
      <c r="D13" s="23">
        <v>2</v>
      </c>
      <c r="E13" s="23">
        <v>3</v>
      </c>
      <c r="F13" s="23">
        <v>39</v>
      </c>
      <c r="G13" s="23">
        <v>18</v>
      </c>
      <c r="H13" s="23">
        <v>3538</v>
      </c>
      <c r="I13" s="23">
        <v>512.1</v>
      </c>
      <c r="J13" s="23">
        <v>458.5</v>
      </c>
      <c r="K13" s="22"/>
      <c r="L13" s="28">
        <v>54</v>
      </c>
      <c r="M13" s="30">
        <v>2</v>
      </c>
      <c r="N13" s="30" t="e">
        <f>#REF!*0.66</f>
        <v>#REF!</v>
      </c>
      <c r="O13" s="30">
        <v>364</v>
      </c>
      <c r="P13" s="44">
        <v>364</v>
      </c>
      <c r="Q13" s="30">
        <v>3.8</v>
      </c>
      <c r="R13" s="45">
        <f t="shared" si="1"/>
        <v>0.532</v>
      </c>
      <c r="S13" s="30">
        <v>0.5</v>
      </c>
      <c r="T13" s="30">
        <v>5.3</v>
      </c>
      <c r="U13" s="30">
        <f>'[12]Запрос по 75'!Q14/'[12]Запрос по 75'!J14*3*7</f>
        <v>231</v>
      </c>
      <c r="V13" s="30"/>
      <c r="W13" s="30">
        <v>664</v>
      </c>
      <c r="X13" s="30">
        <f t="shared" si="0"/>
        <v>152.8</v>
      </c>
      <c r="Y13" s="30">
        <v>64</v>
      </c>
      <c r="Z13" s="30">
        <f t="shared" si="2"/>
        <v>32</v>
      </c>
      <c r="AA13" s="30"/>
      <c r="AB13" s="30"/>
      <c r="AC13" s="30"/>
      <c r="AD13" s="30"/>
      <c r="AE13" s="30">
        <v>90</v>
      </c>
      <c r="AF13" s="30">
        <v>1</v>
      </c>
      <c r="AG13" s="30" t="s">
        <v>159</v>
      </c>
      <c r="AH13" s="30">
        <v>27</v>
      </c>
      <c r="AI13" s="46"/>
      <c r="AJ13" s="30">
        <v>44</v>
      </c>
      <c r="AK13" s="30">
        <v>36</v>
      </c>
      <c r="AL13" s="50"/>
    </row>
    <row r="14" spans="1:38" s="48" customFormat="1" ht="12.75">
      <c r="A14" s="30">
        <v>7</v>
      </c>
      <c r="B14" s="34" t="s">
        <v>36</v>
      </c>
      <c r="C14" s="22" t="s">
        <v>79</v>
      </c>
      <c r="D14" s="23">
        <v>2</v>
      </c>
      <c r="E14" s="23">
        <v>3</v>
      </c>
      <c r="F14" s="23">
        <v>63</v>
      </c>
      <c r="G14" s="23">
        <v>22</v>
      </c>
      <c r="H14" s="23">
        <v>3639.5</v>
      </c>
      <c r="I14" s="23">
        <v>503.1</v>
      </c>
      <c r="J14" s="23">
        <v>447.3</v>
      </c>
      <c r="K14" s="22"/>
      <c r="L14" s="22">
        <v>54</v>
      </c>
      <c r="M14" s="30">
        <v>2</v>
      </c>
      <c r="N14" s="30" t="e">
        <f>#REF!*0.66</f>
        <v>#REF!</v>
      </c>
      <c r="O14" s="30">
        <v>450.8</v>
      </c>
      <c r="P14" s="44">
        <v>404.12</v>
      </c>
      <c r="Q14" s="30">
        <v>3.8</v>
      </c>
      <c r="R14" s="45">
        <f t="shared" si="1"/>
        <v>0.532</v>
      </c>
      <c r="S14" s="30">
        <v>0.5</v>
      </c>
      <c r="T14" s="30">
        <v>5.3</v>
      </c>
      <c r="U14" s="30">
        <f>'[12]Запрос по 75'!Q15/'[12]Запрос по 75'!J15*3*7</f>
        <v>189</v>
      </c>
      <c r="V14" s="30"/>
      <c r="W14" s="30">
        <v>322</v>
      </c>
      <c r="X14" s="30">
        <f t="shared" si="0"/>
        <v>84.4</v>
      </c>
      <c r="Y14" s="30">
        <v>66</v>
      </c>
      <c r="Z14" s="30">
        <f t="shared" si="2"/>
        <v>33</v>
      </c>
      <c r="AA14" s="30"/>
      <c r="AB14" s="30"/>
      <c r="AC14" s="30"/>
      <c r="AD14" s="30"/>
      <c r="AE14" s="30">
        <v>90</v>
      </c>
      <c r="AF14" s="30">
        <v>1</v>
      </c>
      <c r="AG14" s="30" t="s">
        <v>159</v>
      </c>
      <c r="AH14" s="30">
        <v>37</v>
      </c>
      <c r="AI14" s="46"/>
      <c r="AJ14" s="30">
        <v>43</v>
      </c>
      <c r="AK14" s="30">
        <v>36</v>
      </c>
      <c r="AL14" s="50"/>
    </row>
    <row r="15" spans="1:38" s="27" customFormat="1" ht="12.75">
      <c r="A15" s="20">
        <v>8</v>
      </c>
      <c r="B15" s="21" t="s">
        <v>37</v>
      </c>
      <c r="C15" s="22" t="s">
        <v>80</v>
      </c>
      <c r="D15" s="23">
        <v>2</v>
      </c>
      <c r="E15" s="23">
        <v>3</v>
      </c>
      <c r="F15" s="23">
        <v>43</v>
      </c>
      <c r="G15" s="23">
        <v>22</v>
      </c>
      <c r="H15" s="23">
        <v>3654</v>
      </c>
      <c r="I15" s="23">
        <v>1054.5</v>
      </c>
      <c r="J15" s="31">
        <v>815.6</v>
      </c>
      <c r="K15" s="22">
        <v>67.5</v>
      </c>
      <c r="L15" s="28">
        <v>114.4</v>
      </c>
      <c r="M15" s="20">
        <v>3</v>
      </c>
      <c r="N15" s="20" t="e">
        <f>#REF!*0.66</f>
        <v>#REF!</v>
      </c>
      <c r="O15" s="20">
        <v>825</v>
      </c>
      <c r="P15" s="44">
        <v>782</v>
      </c>
      <c r="Q15" s="20">
        <v>5.7</v>
      </c>
      <c r="R15" s="24">
        <f t="shared" si="1"/>
        <v>0.7980000000000002</v>
      </c>
      <c r="S15" s="20">
        <v>0.5</v>
      </c>
      <c r="T15" s="20">
        <v>6.73</v>
      </c>
      <c r="U15" s="20">
        <f>'[12]Запрос по 75'!Q16/'[12]Запрос по 75'!J16*3*7</f>
        <v>231</v>
      </c>
      <c r="V15" s="20"/>
      <c r="W15" s="20">
        <v>289</v>
      </c>
      <c r="X15" s="20">
        <f t="shared" si="0"/>
        <v>77.8</v>
      </c>
      <c r="Y15" s="20">
        <v>137</v>
      </c>
      <c r="Z15" s="20">
        <f t="shared" si="2"/>
        <v>68.5</v>
      </c>
      <c r="AA15" s="20"/>
      <c r="AB15" s="20"/>
      <c r="AC15" s="20"/>
      <c r="AD15" s="20"/>
      <c r="AE15" s="20">
        <v>135</v>
      </c>
      <c r="AF15" s="20">
        <v>1</v>
      </c>
      <c r="AG15" s="30" t="s">
        <v>124</v>
      </c>
      <c r="AH15" s="20">
        <v>95.5</v>
      </c>
      <c r="AI15" s="25"/>
      <c r="AJ15" s="20">
        <v>100</v>
      </c>
      <c r="AK15" s="20">
        <v>79.8</v>
      </c>
      <c r="AL15" s="26"/>
    </row>
    <row r="16" spans="1:38" s="27" customFormat="1" ht="12.75">
      <c r="A16" s="20">
        <v>9</v>
      </c>
      <c r="B16" s="21" t="s">
        <v>38</v>
      </c>
      <c r="C16" s="22" t="s">
        <v>81</v>
      </c>
      <c r="D16" s="23">
        <v>2</v>
      </c>
      <c r="E16" s="23">
        <v>3</v>
      </c>
      <c r="F16" s="23">
        <v>39</v>
      </c>
      <c r="G16" s="23">
        <v>22</v>
      </c>
      <c r="H16" s="23">
        <v>3683</v>
      </c>
      <c r="I16" s="23">
        <v>509.6</v>
      </c>
      <c r="J16" s="23">
        <v>447.7</v>
      </c>
      <c r="K16" s="22"/>
      <c r="L16" s="22">
        <v>54</v>
      </c>
      <c r="M16" s="20">
        <v>2</v>
      </c>
      <c r="N16" s="20" t="e">
        <f>#REF!*0.66</f>
        <v>#REF!</v>
      </c>
      <c r="O16" s="20">
        <v>351</v>
      </c>
      <c r="P16" s="44">
        <v>406</v>
      </c>
      <c r="Q16" s="20">
        <v>3.8</v>
      </c>
      <c r="R16" s="24">
        <f t="shared" si="1"/>
        <v>0.532</v>
      </c>
      <c r="S16" s="20">
        <v>0.5</v>
      </c>
      <c r="T16" s="20">
        <v>5.3</v>
      </c>
      <c r="U16" s="20">
        <f>'[12]Запрос по 75'!Q17/'[12]Запрос по 75'!J17*3*7</f>
        <v>231</v>
      </c>
      <c r="V16" s="20"/>
      <c r="W16" s="20">
        <v>322</v>
      </c>
      <c r="X16" s="20">
        <f t="shared" si="0"/>
        <v>84.4</v>
      </c>
      <c r="Y16" s="20">
        <v>94.8</v>
      </c>
      <c r="Z16" s="20">
        <f t="shared" si="2"/>
        <v>47.4</v>
      </c>
      <c r="AA16" s="20"/>
      <c r="AB16" s="20"/>
      <c r="AC16" s="20"/>
      <c r="AD16" s="20"/>
      <c r="AE16" s="20">
        <v>90</v>
      </c>
      <c r="AF16" s="20">
        <v>1</v>
      </c>
      <c r="AG16" s="30" t="s">
        <v>127</v>
      </c>
      <c r="AH16" s="20">
        <v>43.5</v>
      </c>
      <c r="AI16" s="25"/>
      <c r="AJ16" s="20">
        <v>48</v>
      </c>
      <c r="AK16" s="20">
        <v>28.6</v>
      </c>
      <c r="AL16" s="26"/>
    </row>
    <row r="17" spans="1:38" s="27" customFormat="1" ht="12.75">
      <c r="A17" s="20">
        <v>10</v>
      </c>
      <c r="B17" s="21" t="s">
        <v>39</v>
      </c>
      <c r="C17" s="22" t="s">
        <v>82</v>
      </c>
      <c r="D17" s="23">
        <v>2</v>
      </c>
      <c r="E17" s="23">
        <v>3</v>
      </c>
      <c r="F17" s="23">
        <v>40</v>
      </c>
      <c r="G17" s="23">
        <v>22</v>
      </c>
      <c r="H17" s="23">
        <v>4004.9</v>
      </c>
      <c r="I17" s="23">
        <v>442.8</v>
      </c>
      <c r="J17" s="23">
        <v>401.7</v>
      </c>
      <c r="K17" s="22"/>
      <c r="L17" s="28">
        <v>44.6</v>
      </c>
      <c r="M17" s="20">
        <v>2</v>
      </c>
      <c r="N17" s="20" t="e">
        <f>#REF!*0.66</f>
        <v>#REF!</v>
      </c>
      <c r="O17" s="20">
        <v>365</v>
      </c>
      <c r="P17" s="44">
        <v>392</v>
      </c>
      <c r="Q17" s="20">
        <v>3.8</v>
      </c>
      <c r="R17" s="24">
        <f t="shared" si="1"/>
        <v>0.532</v>
      </c>
      <c r="S17" s="20">
        <v>0.5</v>
      </c>
      <c r="T17" s="20">
        <v>5.3</v>
      </c>
      <c r="U17" s="20">
        <f>'[12]Запрос по 75'!Q18/'[12]Запрос по 75'!J18*3*7</f>
        <v>231</v>
      </c>
      <c r="V17" s="20"/>
      <c r="W17" s="20">
        <v>287</v>
      </c>
      <c r="X17" s="20">
        <f t="shared" si="0"/>
        <v>77.4</v>
      </c>
      <c r="Y17" s="20">
        <v>84.4</v>
      </c>
      <c r="Z17" s="20">
        <f t="shared" si="2"/>
        <v>42.2</v>
      </c>
      <c r="AA17" s="20"/>
      <c r="AB17" s="20"/>
      <c r="AC17" s="20"/>
      <c r="AD17" s="20"/>
      <c r="AE17" s="20">
        <v>91</v>
      </c>
      <c r="AF17" s="20">
        <v>1</v>
      </c>
      <c r="AG17" s="30" t="s">
        <v>128</v>
      </c>
      <c r="AH17" s="20">
        <v>37.8</v>
      </c>
      <c r="AI17" s="25"/>
      <c r="AJ17" s="20">
        <v>53</v>
      </c>
      <c r="AK17" s="20">
        <v>21</v>
      </c>
      <c r="AL17" s="26"/>
    </row>
    <row r="18" spans="1:38" s="27" customFormat="1" ht="12.75">
      <c r="A18" s="20">
        <v>11</v>
      </c>
      <c r="B18" s="21" t="s">
        <v>40</v>
      </c>
      <c r="C18" s="22" t="s">
        <v>83</v>
      </c>
      <c r="D18" s="23">
        <v>2</v>
      </c>
      <c r="E18" s="23">
        <v>1</v>
      </c>
      <c r="F18" s="23">
        <v>17</v>
      </c>
      <c r="G18" s="23">
        <v>8</v>
      </c>
      <c r="H18" s="23">
        <v>1617</v>
      </c>
      <c r="I18" s="23">
        <v>398.7</v>
      </c>
      <c r="J18" s="23">
        <v>370.9</v>
      </c>
      <c r="K18" s="22"/>
      <c r="L18" s="22">
        <v>26.8</v>
      </c>
      <c r="M18" s="20">
        <v>1</v>
      </c>
      <c r="N18" s="20" t="e">
        <f>#REF!*0.66</f>
        <v>#REF!</v>
      </c>
      <c r="O18" s="20">
        <v>322</v>
      </c>
      <c r="P18" s="29">
        <v>300</v>
      </c>
      <c r="Q18" s="20">
        <v>1.9</v>
      </c>
      <c r="R18" s="24">
        <f t="shared" si="1"/>
        <v>0.266</v>
      </c>
      <c r="S18" s="20">
        <v>0.5</v>
      </c>
      <c r="T18" s="20">
        <v>2.65</v>
      </c>
      <c r="U18" s="20">
        <f>'[12]Запрос по 75'!Q19/'[12]Запрос по 75'!J19*3*7</f>
        <v>231</v>
      </c>
      <c r="V18" s="20"/>
      <c r="W18" s="20">
        <v>257</v>
      </c>
      <c r="X18" s="20">
        <f t="shared" si="0"/>
        <v>71.4</v>
      </c>
      <c r="Y18" s="20">
        <v>55.4</v>
      </c>
      <c r="Z18" s="20">
        <f t="shared" si="2"/>
        <v>27.7</v>
      </c>
      <c r="AA18" s="20"/>
      <c r="AB18" s="20"/>
      <c r="AC18" s="20"/>
      <c r="AD18" s="20"/>
      <c r="AE18" s="20">
        <v>45</v>
      </c>
      <c r="AF18" s="20">
        <v>1</v>
      </c>
      <c r="AG18" s="30" t="s">
        <v>129</v>
      </c>
      <c r="AH18" s="20">
        <v>21.5</v>
      </c>
      <c r="AI18" s="25"/>
      <c r="AJ18" s="20">
        <v>29</v>
      </c>
      <c r="AK18" s="20">
        <v>11</v>
      </c>
      <c r="AL18" s="26"/>
    </row>
    <row r="19" spans="1:38" s="27" customFormat="1" ht="12.75">
      <c r="A19" s="20">
        <v>12</v>
      </c>
      <c r="B19" s="21" t="s">
        <v>41</v>
      </c>
      <c r="C19" s="22" t="s">
        <v>84</v>
      </c>
      <c r="D19" s="23">
        <v>2</v>
      </c>
      <c r="E19" s="23">
        <v>2</v>
      </c>
      <c r="F19" s="23">
        <v>19</v>
      </c>
      <c r="G19" s="23">
        <v>8</v>
      </c>
      <c r="H19" s="23">
        <v>2189.6</v>
      </c>
      <c r="I19" s="23">
        <v>990.6</v>
      </c>
      <c r="J19" s="23">
        <v>897</v>
      </c>
      <c r="K19" s="22"/>
      <c r="L19" s="28">
        <v>90.6</v>
      </c>
      <c r="M19" s="20">
        <v>3</v>
      </c>
      <c r="N19" s="20" t="e">
        <f>#REF!*0.66</f>
        <v>#REF!</v>
      </c>
      <c r="O19" s="20">
        <v>722</v>
      </c>
      <c r="P19" s="29">
        <v>765</v>
      </c>
      <c r="Q19" s="20">
        <v>5.7</v>
      </c>
      <c r="R19" s="24">
        <f t="shared" si="1"/>
        <v>0.7980000000000002</v>
      </c>
      <c r="S19" s="20">
        <v>0.5</v>
      </c>
      <c r="T19" s="20">
        <v>7.95</v>
      </c>
      <c r="U19" s="20">
        <f>'[12]Запрос по 75'!Q20/'[12]Запрос по 75'!J20*3*7</f>
        <v>84</v>
      </c>
      <c r="V19" s="20"/>
      <c r="W19" s="20">
        <v>625</v>
      </c>
      <c r="X19" s="20">
        <f t="shared" si="0"/>
        <v>145</v>
      </c>
      <c r="Y19" s="20">
        <v>129</v>
      </c>
      <c r="Z19" s="20">
        <f t="shared" si="2"/>
        <v>64.5</v>
      </c>
      <c r="AA19" s="20"/>
      <c r="AB19" s="20"/>
      <c r="AC19" s="20"/>
      <c r="AD19" s="20"/>
      <c r="AE19" s="20">
        <v>135</v>
      </c>
      <c r="AF19" s="20">
        <v>1</v>
      </c>
      <c r="AG19" s="30" t="s">
        <v>131</v>
      </c>
      <c r="AH19" s="20">
        <v>167</v>
      </c>
      <c r="AI19" s="25"/>
      <c r="AJ19" s="20">
        <v>89</v>
      </c>
      <c r="AK19" s="20">
        <v>69</v>
      </c>
      <c r="AL19" s="26"/>
    </row>
    <row r="20" spans="1:38" s="27" customFormat="1" ht="12.75">
      <c r="A20" s="20">
        <v>13</v>
      </c>
      <c r="B20" s="21" t="s">
        <v>42</v>
      </c>
      <c r="C20" s="22" t="s">
        <v>85</v>
      </c>
      <c r="D20" s="23">
        <v>2</v>
      </c>
      <c r="E20" s="23">
        <v>2</v>
      </c>
      <c r="F20" s="23">
        <v>15</v>
      </c>
      <c r="G20" s="23">
        <v>8</v>
      </c>
      <c r="H20" s="23">
        <v>1967.9</v>
      </c>
      <c r="I20" s="23">
        <v>402.3</v>
      </c>
      <c r="J20" s="23">
        <v>378.41</v>
      </c>
      <c r="K20" s="22"/>
      <c r="L20" s="28">
        <v>24</v>
      </c>
      <c r="M20" s="20">
        <v>1</v>
      </c>
      <c r="N20" s="20" t="e">
        <f>#REF!*0.66</f>
        <v>#REF!</v>
      </c>
      <c r="O20" s="20">
        <v>362</v>
      </c>
      <c r="P20" s="29">
        <v>311</v>
      </c>
      <c r="Q20" s="20">
        <v>1.9</v>
      </c>
      <c r="R20" s="24">
        <f t="shared" si="1"/>
        <v>0.266</v>
      </c>
      <c r="S20" s="20">
        <v>0.5</v>
      </c>
      <c r="T20" s="20">
        <v>2.65</v>
      </c>
      <c r="U20" s="20">
        <f>'[12]Запрос по 75'!Q21/'[12]Запрос по 75'!J21*3*7</f>
        <v>84</v>
      </c>
      <c r="V20" s="20"/>
      <c r="W20" s="20">
        <v>626.2</v>
      </c>
      <c r="X20" s="20">
        <f t="shared" si="0"/>
        <v>145.24</v>
      </c>
      <c r="Y20" s="20">
        <v>56</v>
      </c>
      <c r="Z20" s="20">
        <f t="shared" si="2"/>
        <v>28</v>
      </c>
      <c r="AA20" s="20"/>
      <c r="AB20" s="20"/>
      <c r="AC20" s="20"/>
      <c r="AD20" s="20"/>
      <c r="AE20" s="20">
        <v>45</v>
      </c>
      <c r="AF20" s="20">
        <v>1</v>
      </c>
      <c r="AG20" s="30" t="s">
        <v>133</v>
      </c>
      <c r="AH20" s="20">
        <v>26</v>
      </c>
      <c r="AI20" s="25"/>
      <c r="AJ20" s="20">
        <v>27</v>
      </c>
      <c r="AK20" s="20">
        <v>24</v>
      </c>
      <c r="AL20" s="26"/>
    </row>
    <row r="21" spans="1:38" s="27" customFormat="1" ht="12.75">
      <c r="A21" s="20">
        <v>14</v>
      </c>
      <c r="B21" s="21" t="s">
        <v>43</v>
      </c>
      <c r="C21" s="22" t="s">
        <v>86</v>
      </c>
      <c r="D21" s="23">
        <v>2</v>
      </c>
      <c r="E21" s="23">
        <v>3</v>
      </c>
      <c r="F21" s="23">
        <v>61</v>
      </c>
      <c r="G21" s="23">
        <v>17</v>
      </c>
      <c r="H21" s="23">
        <v>4512.5</v>
      </c>
      <c r="I21" s="23">
        <v>426.8</v>
      </c>
      <c r="J21" s="23">
        <v>404.9</v>
      </c>
      <c r="K21" s="32"/>
      <c r="L21" s="22">
        <v>24.6</v>
      </c>
      <c r="M21" s="20">
        <v>1</v>
      </c>
      <c r="N21" s="20" t="e">
        <f>#REF!*0.66</f>
        <v>#REF!</v>
      </c>
      <c r="O21" s="20">
        <v>368</v>
      </c>
      <c r="P21" s="29">
        <v>333</v>
      </c>
      <c r="Q21" s="20">
        <v>1.9</v>
      </c>
      <c r="R21" s="24">
        <f t="shared" si="1"/>
        <v>0.266</v>
      </c>
      <c r="S21" s="20">
        <v>0.5</v>
      </c>
      <c r="T21" s="20">
        <v>2.65</v>
      </c>
      <c r="U21" s="20">
        <f>'[12]Запрос по 75'!Q22/'[12]Запрос по 75'!J22*3*7</f>
        <v>84</v>
      </c>
      <c r="V21" s="20"/>
      <c r="W21" s="20">
        <v>610</v>
      </c>
      <c r="X21" s="20">
        <f t="shared" si="0"/>
        <v>142</v>
      </c>
      <c r="Y21" s="20">
        <v>58.4</v>
      </c>
      <c r="Z21" s="20">
        <f t="shared" si="2"/>
        <v>29.2</v>
      </c>
      <c r="AA21" s="20"/>
      <c r="AB21" s="20"/>
      <c r="AC21" s="20"/>
      <c r="AD21" s="20"/>
      <c r="AE21" s="20">
        <v>45</v>
      </c>
      <c r="AF21" s="20">
        <v>1</v>
      </c>
      <c r="AG21" s="30" t="s">
        <v>135</v>
      </c>
      <c r="AH21" s="20">
        <v>35</v>
      </c>
      <c r="AI21" s="25"/>
      <c r="AJ21" s="20">
        <v>27</v>
      </c>
      <c r="AK21" s="20">
        <v>24</v>
      </c>
      <c r="AL21" s="26"/>
    </row>
    <row r="22" spans="1:38" s="27" customFormat="1" ht="12.75">
      <c r="A22" s="20">
        <v>15</v>
      </c>
      <c r="B22" s="21" t="s">
        <v>44</v>
      </c>
      <c r="C22" s="22" t="s">
        <v>87</v>
      </c>
      <c r="D22" s="23">
        <v>2</v>
      </c>
      <c r="E22" s="23">
        <v>3</v>
      </c>
      <c r="F22" s="23">
        <v>43</v>
      </c>
      <c r="G22" s="23">
        <v>15</v>
      </c>
      <c r="H22" s="23">
        <v>4800.2</v>
      </c>
      <c r="I22" s="23">
        <v>985.1</v>
      </c>
      <c r="J22" s="23">
        <v>899.2</v>
      </c>
      <c r="K22" s="32"/>
      <c r="L22" s="22">
        <v>85.2</v>
      </c>
      <c r="M22" s="20">
        <v>3</v>
      </c>
      <c r="N22" s="20" t="e">
        <f>#REF!*0.66</f>
        <v>#REF!</v>
      </c>
      <c r="O22" s="20">
        <v>575</v>
      </c>
      <c r="P22" s="30">
        <v>716</v>
      </c>
      <c r="Q22" s="20">
        <v>5.7</v>
      </c>
      <c r="R22" s="24">
        <f t="shared" si="1"/>
        <v>0.7980000000000002</v>
      </c>
      <c r="S22" s="20">
        <v>0.5</v>
      </c>
      <c r="T22" s="20">
        <v>7.95</v>
      </c>
      <c r="U22" s="20">
        <f>'[12]Запрос по 75'!Q23/'[12]Запрос по 75'!J23*3*7</f>
        <v>178.5</v>
      </c>
      <c r="V22" s="20"/>
      <c r="W22" s="20" t="s">
        <v>28</v>
      </c>
      <c r="X22" s="20">
        <f aca="true" t="shared" si="3" ref="X22:X48">P22/10*2+20</f>
        <v>163.2</v>
      </c>
      <c r="Y22" s="20">
        <v>129</v>
      </c>
      <c r="Z22" s="20">
        <f t="shared" si="2"/>
        <v>64.5</v>
      </c>
      <c r="AA22" s="20"/>
      <c r="AB22" s="20"/>
      <c r="AC22" s="20"/>
      <c r="AD22" s="20"/>
      <c r="AE22" s="20">
        <v>146</v>
      </c>
      <c r="AF22" s="20">
        <v>1</v>
      </c>
      <c r="AG22" s="30" t="s">
        <v>137</v>
      </c>
      <c r="AH22" s="20">
        <v>99</v>
      </c>
      <c r="AI22" s="25"/>
      <c r="AJ22" s="20">
        <v>83</v>
      </c>
      <c r="AK22" s="20">
        <v>69</v>
      </c>
      <c r="AL22" s="26"/>
    </row>
    <row r="23" spans="1:38" s="27" customFormat="1" ht="12.75">
      <c r="A23" s="20">
        <v>16</v>
      </c>
      <c r="B23" s="21" t="s">
        <v>45</v>
      </c>
      <c r="C23" s="22" t="s">
        <v>88</v>
      </c>
      <c r="D23" s="23">
        <v>2</v>
      </c>
      <c r="E23" s="23">
        <v>2</v>
      </c>
      <c r="F23" s="23">
        <v>22</v>
      </c>
      <c r="G23" s="23">
        <v>8</v>
      </c>
      <c r="H23" s="23">
        <v>2079</v>
      </c>
      <c r="I23" s="23">
        <v>921.5</v>
      </c>
      <c r="J23" s="23">
        <v>841.6</v>
      </c>
      <c r="K23" s="22"/>
      <c r="L23" s="28">
        <v>85</v>
      </c>
      <c r="M23" s="20">
        <v>3</v>
      </c>
      <c r="N23" s="20" t="e">
        <f>#REF!*0.66</f>
        <v>#REF!</v>
      </c>
      <c r="O23" s="20">
        <v>529</v>
      </c>
      <c r="P23" s="30">
        <v>673</v>
      </c>
      <c r="Q23" s="20">
        <v>5.7</v>
      </c>
      <c r="R23" s="24">
        <f t="shared" si="1"/>
        <v>0.7980000000000002</v>
      </c>
      <c r="S23" s="20">
        <v>0.5</v>
      </c>
      <c r="T23" s="20">
        <v>7.95</v>
      </c>
      <c r="U23" s="20">
        <f>'[12]Запрос по 75'!Q24/'[12]Запрос по 75'!J24*3*7</f>
        <v>157.5</v>
      </c>
      <c r="V23" s="20"/>
      <c r="W23" s="20" t="s">
        <v>28</v>
      </c>
      <c r="X23" s="20">
        <f t="shared" si="3"/>
        <v>154.6</v>
      </c>
      <c r="Y23" s="20">
        <v>167</v>
      </c>
      <c r="Z23" s="20">
        <f t="shared" si="2"/>
        <v>83.5</v>
      </c>
      <c r="AA23" s="20"/>
      <c r="AB23" s="20"/>
      <c r="AC23" s="20"/>
      <c r="AD23" s="20"/>
      <c r="AE23" s="20">
        <v>141</v>
      </c>
      <c r="AF23" s="20">
        <v>1</v>
      </c>
      <c r="AG23" s="30" t="s">
        <v>139</v>
      </c>
      <c r="AH23" s="20">
        <v>108</v>
      </c>
      <c r="AI23" s="25"/>
      <c r="AJ23" s="20">
        <v>79</v>
      </c>
      <c r="AK23" s="20">
        <v>63</v>
      </c>
      <c r="AL23" s="26"/>
    </row>
    <row r="24" spans="1:38" s="27" customFormat="1" ht="12.75">
      <c r="A24" s="20">
        <v>17</v>
      </c>
      <c r="B24" s="21" t="s">
        <v>46</v>
      </c>
      <c r="C24" s="22" t="s">
        <v>89</v>
      </c>
      <c r="D24" s="23">
        <v>2</v>
      </c>
      <c r="E24" s="23">
        <v>2</v>
      </c>
      <c r="F24" s="23">
        <v>28</v>
      </c>
      <c r="G24" s="23">
        <v>8</v>
      </c>
      <c r="H24" s="23">
        <v>1882</v>
      </c>
      <c r="I24" s="23">
        <v>979.2</v>
      </c>
      <c r="J24" s="31">
        <v>889.9</v>
      </c>
      <c r="K24" s="22"/>
      <c r="L24" s="28">
        <v>85.2</v>
      </c>
      <c r="M24" s="20">
        <v>3</v>
      </c>
      <c r="N24" s="20" t="e">
        <f>#REF!*0.66</f>
        <v>#REF!</v>
      </c>
      <c r="O24" s="20">
        <v>574</v>
      </c>
      <c r="P24" s="30">
        <v>734</v>
      </c>
      <c r="Q24" s="20">
        <v>5.7</v>
      </c>
      <c r="R24" s="24">
        <f t="shared" si="1"/>
        <v>0.7980000000000002</v>
      </c>
      <c r="S24" s="20">
        <v>0.5</v>
      </c>
      <c r="T24" s="20">
        <v>7.95</v>
      </c>
      <c r="U24" s="20">
        <f>'[12]Запрос по 75'!Q25/'[12]Запрос по 75'!J25*3*7</f>
        <v>84</v>
      </c>
      <c r="V24" s="20"/>
      <c r="W24" s="20" t="s">
        <v>28</v>
      </c>
      <c r="X24" s="20">
        <f t="shared" si="3"/>
        <v>166.8</v>
      </c>
      <c r="Y24" s="20">
        <v>140</v>
      </c>
      <c r="Z24" s="20">
        <v>0</v>
      </c>
      <c r="AA24" s="20"/>
      <c r="AB24" s="20"/>
      <c r="AC24" s="20"/>
      <c r="AD24" s="20"/>
      <c r="AE24" s="20">
        <v>135</v>
      </c>
      <c r="AF24" s="20">
        <v>1</v>
      </c>
      <c r="AG24" s="30" t="s">
        <v>141</v>
      </c>
      <c r="AH24" s="20">
        <v>107</v>
      </c>
      <c r="AI24" s="25"/>
      <c r="AJ24" s="20">
        <v>86</v>
      </c>
      <c r="AK24" s="20">
        <v>69</v>
      </c>
      <c r="AL24" s="33"/>
    </row>
    <row r="25" spans="1:38" s="27" customFormat="1" ht="12.75">
      <c r="A25" s="20">
        <v>18</v>
      </c>
      <c r="B25" s="34" t="s">
        <v>142</v>
      </c>
      <c r="C25" s="22" t="s">
        <v>90</v>
      </c>
      <c r="D25" s="23">
        <v>2</v>
      </c>
      <c r="E25" s="23">
        <v>2</v>
      </c>
      <c r="F25" s="23">
        <v>16</v>
      </c>
      <c r="G25" s="23">
        <v>8</v>
      </c>
      <c r="H25" s="23">
        <v>1978</v>
      </c>
      <c r="I25" s="23">
        <v>976.8</v>
      </c>
      <c r="J25" s="23">
        <v>892</v>
      </c>
      <c r="K25" s="32"/>
      <c r="L25" s="22">
        <v>84.8</v>
      </c>
      <c r="M25" s="20">
        <v>3</v>
      </c>
      <c r="N25" s="20" t="e">
        <f>#REF!*0.66</f>
        <v>#REF!</v>
      </c>
      <c r="O25" s="20">
        <v>593</v>
      </c>
      <c r="P25" s="30">
        <v>720</v>
      </c>
      <c r="Q25" s="20">
        <v>5.7</v>
      </c>
      <c r="R25" s="24">
        <f t="shared" si="1"/>
        <v>0.7980000000000002</v>
      </c>
      <c r="S25" s="20">
        <v>0.5</v>
      </c>
      <c r="T25" s="20">
        <v>7.95</v>
      </c>
      <c r="U25" s="20">
        <f>'[12]Запрос по 75'!Q26/'[12]Запрос по 75'!J26*3*7</f>
        <v>84</v>
      </c>
      <c r="V25" s="20"/>
      <c r="W25" s="20" t="s">
        <v>28</v>
      </c>
      <c r="X25" s="20">
        <f t="shared" si="3"/>
        <v>164</v>
      </c>
      <c r="Y25" s="20">
        <v>116</v>
      </c>
      <c r="Z25" s="20">
        <v>0</v>
      </c>
      <c r="AA25" s="20"/>
      <c r="AB25" s="20"/>
      <c r="AC25" s="20"/>
      <c r="AD25" s="20"/>
      <c r="AE25" s="20">
        <v>140</v>
      </c>
      <c r="AF25" s="20">
        <v>1</v>
      </c>
      <c r="AG25" s="30" t="s">
        <v>143</v>
      </c>
      <c r="AH25" s="20">
        <v>85</v>
      </c>
      <c r="AI25" s="25"/>
      <c r="AJ25" s="20">
        <v>85</v>
      </c>
      <c r="AK25" s="35">
        <v>69</v>
      </c>
      <c r="AL25" s="36"/>
    </row>
    <row r="26" spans="1:38" s="27" customFormat="1" ht="12.75">
      <c r="A26" s="20">
        <v>19</v>
      </c>
      <c r="B26" s="21" t="s">
        <v>47</v>
      </c>
      <c r="C26" s="22"/>
      <c r="D26" s="23">
        <v>2</v>
      </c>
      <c r="E26" s="23">
        <v>4</v>
      </c>
      <c r="F26" s="23">
        <v>37</v>
      </c>
      <c r="G26" s="23">
        <v>16</v>
      </c>
      <c r="H26" s="23">
        <v>3605</v>
      </c>
      <c r="I26" s="23">
        <v>996.6</v>
      </c>
      <c r="J26" s="23">
        <v>910.5</v>
      </c>
      <c r="K26" s="22"/>
      <c r="L26" s="22">
        <v>85.4</v>
      </c>
      <c r="M26" s="20">
        <v>3</v>
      </c>
      <c r="N26" s="20" t="e">
        <f>#REF!*0.66</f>
        <v>#REF!</v>
      </c>
      <c r="O26" s="20">
        <v>615</v>
      </c>
      <c r="P26" s="30">
        <v>724</v>
      </c>
      <c r="Q26" s="20">
        <v>5.7</v>
      </c>
      <c r="R26" s="24">
        <f t="shared" si="1"/>
        <v>0.7980000000000002</v>
      </c>
      <c r="S26" s="20">
        <v>0.5</v>
      </c>
      <c r="T26" s="20">
        <v>7.95</v>
      </c>
      <c r="U26" s="20">
        <f>'[12]Запрос по 75'!Q27/'[12]Запрос по 75'!J27*3*7</f>
        <v>84</v>
      </c>
      <c r="V26" s="20"/>
      <c r="W26" s="20" t="s">
        <v>28</v>
      </c>
      <c r="X26" s="20">
        <f t="shared" si="3"/>
        <v>164.8</v>
      </c>
      <c r="Y26" s="20">
        <v>105</v>
      </c>
      <c r="Z26" s="20">
        <v>0</v>
      </c>
      <c r="AA26" s="20"/>
      <c r="AB26" s="20"/>
      <c r="AC26" s="20"/>
      <c r="AD26" s="20"/>
      <c r="AE26" s="20">
        <v>135</v>
      </c>
      <c r="AF26" s="20">
        <v>1</v>
      </c>
      <c r="AG26" s="30" t="s">
        <v>144</v>
      </c>
      <c r="AH26" s="20">
        <v>108</v>
      </c>
      <c r="AI26" s="25"/>
      <c r="AJ26" s="20">
        <v>86</v>
      </c>
      <c r="AK26" s="20">
        <v>69</v>
      </c>
      <c r="AL26" s="33"/>
    </row>
    <row r="27" spans="1:38" s="27" customFormat="1" ht="12.75">
      <c r="A27" s="20">
        <v>20</v>
      </c>
      <c r="B27" s="21" t="s">
        <v>48</v>
      </c>
      <c r="C27" s="22" t="s">
        <v>91</v>
      </c>
      <c r="D27" s="23">
        <v>2</v>
      </c>
      <c r="E27" s="23">
        <v>2</v>
      </c>
      <c r="F27" s="23">
        <v>22</v>
      </c>
      <c r="G27" s="23">
        <v>8</v>
      </c>
      <c r="H27" s="23">
        <v>1979</v>
      </c>
      <c r="I27" s="23">
        <v>1017.6</v>
      </c>
      <c r="J27" s="23">
        <v>923.8</v>
      </c>
      <c r="K27" s="22"/>
      <c r="L27" s="28">
        <v>126</v>
      </c>
      <c r="M27" s="20">
        <v>3</v>
      </c>
      <c r="N27" s="20" t="e">
        <f>#REF!*0.66</f>
        <v>#REF!</v>
      </c>
      <c r="O27" s="20">
        <v>594</v>
      </c>
      <c r="P27" s="30">
        <v>818.7</v>
      </c>
      <c r="Q27" s="20">
        <v>5.7</v>
      </c>
      <c r="R27" s="24">
        <f t="shared" si="1"/>
        <v>0.7980000000000002</v>
      </c>
      <c r="S27" s="20">
        <v>0.5</v>
      </c>
      <c r="T27" s="20">
        <v>7.95</v>
      </c>
      <c r="U27" s="20">
        <f>'[12]Запрос по 75'!Q28/'[12]Запрос по 75'!J28*3*7</f>
        <v>84</v>
      </c>
      <c r="V27" s="20"/>
      <c r="W27" s="20" t="s">
        <v>28</v>
      </c>
      <c r="X27" s="29">
        <f t="shared" si="3"/>
        <v>183.74</v>
      </c>
      <c r="Y27" s="29">
        <v>112</v>
      </c>
      <c r="Z27" s="20">
        <v>0</v>
      </c>
      <c r="AA27" s="20"/>
      <c r="AB27" s="20"/>
      <c r="AC27" s="20"/>
      <c r="AD27" s="20"/>
      <c r="AE27" s="20">
        <v>155</v>
      </c>
      <c r="AF27" s="20">
        <v>1</v>
      </c>
      <c r="AG27" s="30" t="s">
        <v>145</v>
      </c>
      <c r="AH27" s="20">
        <v>171</v>
      </c>
      <c r="AI27" s="25"/>
      <c r="AJ27" s="20">
        <v>152</v>
      </c>
      <c r="AK27" s="20">
        <v>69</v>
      </c>
      <c r="AL27" s="36"/>
    </row>
    <row r="28" spans="1:38" s="27" customFormat="1" ht="12.75">
      <c r="A28" s="20">
        <v>21</v>
      </c>
      <c r="B28" s="21" t="s">
        <v>49</v>
      </c>
      <c r="C28" s="22" t="s">
        <v>92</v>
      </c>
      <c r="D28" s="23">
        <v>2</v>
      </c>
      <c r="E28" s="23">
        <v>2</v>
      </c>
      <c r="F28" s="23">
        <v>17</v>
      </c>
      <c r="G28" s="23">
        <v>8</v>
      </c>
      <c r="H28" s="23">
        <v>1996</v>
      </c>
      <c r="I28" s="23">
        <v>439.5</v>
      </c>
      <c r="J28" s="23">
        <v>413.7</v>
      </c>
      <c r="K28" s="22"/>
      <c r="L28" s="28">
        <v>30.2</v>
      </c>
      <c r="M28" s="20">
        <v>1</v>
      </c>
      <c r="N28" s="20" t="e">
        <f>#REF!*0.66</f>
        <v>#REF!</v>
      </c>
      <c r="O28" s="20">
        <v>340</v>
      </c>
      <c r="P28" s="30">
        <v>364</v>
      </c>
      <c r="Q28" s="20">
        <v>1.9</v>
      </c>
      <c r="R28" s="24">
        <f t="shared" si="1"/>
        <v>0.266</v>
      </c>
      <c r="S28" s="20">
        <v>0.5</v>
      </c>
      <c r="T28" s="20">
        <v>2.65</v>
      </c>
      <c r="U28" s="20">
        <f>'[12]Запрос по 75'!Q29/'[12]Запрос по 75'!J29*3*7</f>
        <v>84</v>
      </c>
      <c r="V28" s="20"/>
      <c r="W28" s="20" t="s">
        <v>28</v>
      </c>
      <c r="X28" s="29">
        <f t="shared" si="3"/>
        <v>92.8</v>
      </c>
      <c r="Y28" s="29">
        <v>59</v>
      </c>
      <c r="Z28" s="20">
        <v>0</v>
      </c>
      <c r="AA28" s="20"/>
      <c r="AB28" s="20"/>
      <c r="AC28" s="20"/>
      <c r="AD28" s="20"/>
      <c r="AE28" s="20">
        <v>55</v>
      </c>
      <c r="AF28" s="20">
        <v>1</v>
      </c>
      <c r="AG28" s="30" t="s">
        <v>146</v>
      </c>
      <c r="AH28" s="20">
        <v>32</v>
      </c>
      <c r="AI28" s="25"/>
      <c r="AJ28" s="20">
        <v>29</v>
      </c>
      <c r="AK28" s="20">
        <v>24</v>
      </c>
      <c r="AL28" s="36"/>
    </row>
    <row r="29" spans="1:38" s="27" customFormat="1" ht="12.75">
      <c r="A29" s="20">
        <v>22</v>
      </c>
      <c r="B29" s="21" t="s">
        <v>30</v>
      </c>
      <c r="C29" s="22" t="s">
        <v>93</v>
      </c>
      <c r="D29" s="23">
        <v>5</v>
      </c>
      <c r="E29" s="23">
        <v>6</v>
      </c>
      <c r="F29" s="23">
        <v>115</v>
      </c>
      <c r="G29" s="23">
        <v>80</v>
      </c>
      <c r="H29" s="23">
        <v>15885</v>
      </c>
      <c r="I29" s="23">
        <v>3110.5</v>
      </c>
      <c r="J29" s="37">
        <v>2619.96</v>
      </c>
      <c r="K29" s="22"/>
      <c r="L29" s="28">
        <v>298.4</v>
      </c>
      <c r="M29" s="20">
        <v>4</v>
      </c>
      <c r="N29" s="20" t="e">
        <f>#REF!*0.66</f>
        <v>#REF!</v>
      </c>
      <c r="O29" s="20">
        <v>1705</v>
      </c>
      <c r="P29" s="38">
        <v>742.9</v>
      </c>
      <c r="Q29" s="20">
        <v>16</v>
      </c>
      <c r="R29" s="24">
        <f t="shared" si="1"/>
        <v>2.24</v>
      </c>
      <c r="S29" s="20">
        <v>0.5</v>
      </c>
      <c r="T29" s="20">
        <v>10.6</v>
      </c>
      <c r="U29" s="20">
        <f>'[12]Запрос по 75'!Q30/'[12]Запрос по 75'!J30*3*7</f>
        <v>168</v>
      </c>
      <c r="V29" s="45">
        <v>579.38</v>
      </c>
      <c r="W29" s="20" t="s">
        <v>28</v>
      </c>
      <c r="X29" s="29">
        <f t="shared" si="3"/>
        <v>168.57999999999998</v>
      </c>
      <c r="Y29" s="29">
        <v>164</v>
      </c>
      <c r="Z29" s="29">
        <f>Y29*50%</f>
        <v>82</v>
      </c>
      <c r="AA29" s="20"/>
      <c r="AB29" s="20"/>
      <c r="AC29" s="20"/>
      <c r="AD29" s="20"/>
      <c r="AE29" s="20">
        <v>454</v>
      </c>
      <c r="AF29" s="20">
        <v>1</v>
      </c>
      <c r="AG29" s="30" t="s">
        <v>150</v>
      </c>
      <c r="AH29" s="20">
        <v>282</v>
      </c>
      <c r="AI29" s="25"/>
      <c r="AJ29" s="20">
        <v>406</v>
      </c>
      <c r="AK29" s="20">
        <v>192</v>
      </c>
      <c r="AL29" s="36"/>
    </row>
    <row r="30" spans="1:38" s="27" customFormat="1" ht="12.75">
      <c r="A30" s="20">
        <v>23</v>
      </c>
      <c r="B30" s="21" t="s">
        <v>66</v>
      </c>
      <c r="C30" s="22" t="s">
        <v>94</v>
      </c>
      <c r="D30" s="23">
        <v>5</v>
      </c>
      <c r="E30" s="23">
        <v>4</v>
      </c>
      <c r="F30" s="23">
        <v>72</v>
      </c>
      <c r="G30" s="23">
        <v>58</v>
      </c>
      <c r="H30" s="23">
        <v>10879</v>
      </c>
      <c r="I30" s="23">
        <v>3135</v>
      </c>
      <c r="J30" s="23">
        <v>2666.06</v>
      </c>
      <c r="K30" s="22"/>
      <c r="L30" s="22">
        <v>283.5</v>
      </c>
      <c r="M30" s="20">
        <v>4</v>
      </c>
      <c r="N30" s="20" t="e">
        <f>#REF!*0.66</f>
        <v>#REF!</v>
      </c>
      <c r="O30" s="20">
        <v>1840</v>
      </c>
      <c r="P30" s="38">
        <v>917.6</v>
      </c>
      <c r="Q30" s="20">
        <v>16</v>
      </c>
      <c r="R30" s="24">
        <f t="shared" si="1"/>
        <v>2.24</v>
      </c>
      <c r="S30" s="20">
        <v>0.5</v>
      </c>
      <c r="T30" s="20">
        <v>10.6</v>
      </c>
      <c r="U30" s="20">
        <f>'[12]Запрос по 75'!Q31/'[12]Запрос по 75'!J31*3*7</f>
        <v>84</v>
      </c>
      <c r="V30" s="20">
        <v>798.3</v>
      </c>
      <c r="W30" s="20" t="s">
        <v>28</v>
      </c>
      <c r="X30" s="29">
        <f t="shared" si="3"/>
        <v>203.52</v>
      </c>
      <c r="Y30" s="29">
        <v>152</v>
      </c>
      <c r="Z30" s="29">
        <f aca="true" t="shared" si="4" ref="Z30:Z47">Y30*50%</f>
        <v>76</v>
      </c>
      <c r="AA30" s="20"/>
      <c r="AB30" s="20"/>
      <c r="AC30" s="20"/>
      <c r="AD30" s="20"/>
      <c r="AE30" s="20">
        <v>365</v>
      </c>
      <c r="AF30" s="20">
        <v>1</v>
      </c>
      <c r="AG30" s="30" t="s">
        <v>151</v>
      </c>
      <c r="AH30" s="20">
        <v>301</v>
      </c>
      <c r="AI30" s="25"/>
      <c r="AJ30" s="20">
        <v>313</v>
      </c>
      <c r="AK30" s="20">
        <v>144</v>
      </c>
      <c r="AL30" s="36"/>
    </row>
    <row r="31" spans="1:38" s="27" customFormat="1" ht="12.75">
      <c r="A31" s="20">
        <v>24</v>
      </c>
      <c r="B31" s="21" t="s">
        <v>33</v>
      </c>
      <c r="C31" s="22" t="s">
        <v>95</v>
      </c>
      <c r="D31" s="23">
        <v>5</v>
      </c>
      <c r="E31" s="23">
        <v>6</v>
      </c>
      <c r="F31" s="23">
        <v>161</v>
      </c>
      <c r="G31" s="23">
        <v>70</v>
      </c>
      <c r="H31" s="23">
        <v>15225</v>
      </c>
      <c r="I31" s="23">
        <v>5858.1</v>
      </c>
      <c r="J31" s="23">
        <v>5326.9</v>
      </c>
      <c r="K31" s="32"/>
      <c r="L31" s="28">
        <v>587.7</v>
      </c>
      <c r="M31" s="20">
        <v>8</v>
      </c>
      <c r="N31" s="20" t="e">
        <f>#REF!*0.66</f>
        <v>#REF!</v>
      </c>
      <c r="O31" s="20">
        <v>3711</v>
      </c>
      <c r="P31" s="38">
        <v>1495.9</v>
      </c>
      <c r="Q31" s="20">
        <v>32</v>
      </c>
      <c r="R31" s="24">
        <f t="shared" si="1"/>
        <v>4.48</v>
      </c>
      <c r="S31" s="20">
        <v>0.5</v>
      </c>
      <c r="T31" s="20">
        <v>21.2</v>
      </c>
      <c r="U31" s="20">
        <f>'[12]Запрос по 75'!Q32/'[12]Запрос по 75'!J32*3*7</f>
        <v>84</v>
      </c>
      <c r="V31" s="30">
        <v>1166.8</v>
      </c>
      <c r="W31" s="20" t="s">
        <v>28</v>
      </c>
      <c r="X31" s="29">
        <f t="shared" si="3"/>
        <v>319.18</v>
      </c>
      <c r="Y31" s="29">
        <v>302</v>
      </c>
      <c r="Z31" s="29">
        <f t="shared" si="4"/>
        <v>151</v>
      </c>
      <c r="AA31" s="20"/>
      <c r="AB31" s="20"/>
      <c r="AC31" s="20"/>
      <c r="AD31" s="20"/>
      <c r="AE31" s="20">
        <v>784</v>
      </c>
      <c r="AF31" s="20">
        <v>1</v>
      </c>
      <c r="AG31" s="30" t="s">
        <v>152</v>
      </c>
      <c r="AH31" s="20">
        <v>670.5</v>
      </c>
      <c r="AI31" s="25"/>
      <c r="AJ31" s="20">
        <v>741</v>
      </c>
      <c r="AK31" s="20">
        <v>336</v>
      </c>
      <c r="AL31" s="36"/>
    </row>
    <row r="32" spans="1:38" s="27" customFormat="1" ht="12.75">
      <c r="A32" s="20">
        <v>25</v>
      </c>
      <c r="B32" s="21" t="s">
        <v>50</v>
      </c>
      <c r="C32" s="22" t="s">
        <v>96</v>
      </c>
      <c r="D32" s="23">
        <v>5</v>
      </c>
      <c r="E32" s="23">
        <v>4</v>
      </c>
      <c r="F32" s="23">
        <v>87</v>
      </c>
      <c r="G32" s="23">
        <v>60</v>
      </c>
      <c r="H32" s="23">
        <v>10523.5</v>
      </c>
      <c r="I32" s="23">
        <v>3478.1</v>
      </c>
      <c r="J32" s="23">
        <v>2755.8</v>
      </c>
      <c r="K32" s="22"/>
      <c r="L32" s="28">
        <v>329.6</v>
      </c>
      <c r="M32" s="20">
        <v>4</v>
      </c>
      <c r="N32" s="20" t="e">
        <f>#REF!*0.66</f>
        <v>#REF!</v>
      </c>
      <c r="O32" s="20">
        <v>1638</v>
      </c>
      <c r="P32" s="30">
        <v>910</v>
      </c>
      <c r="Q32" s="20">
        <v>16</v>
      </c>
      <c r="R32" s="24">
        <f>Q32*14%</f>
        <v>2.24</v>
      </c>
      <c r="S32" s="20">
        <v>0.5</v>
      </c>
      <c r="T32" s="20">
        <v>10.6</v>
      </c>
      <c r="U32" s="20">
        <f>'[12]Запрос по 75'!Q33/'[12]Запрос по 75'!J33*3*40</f>
        <v>1920</v>
      </c>
      <c r="V32" s="30">
        <v>702.78</v>
      </c>
      <c r="W32" s="20" t="s">
        <v>28</v>
      </c>
      <c r="X32" s="29">
        <f t="shared" si="3"/>
        <v>202</v>
      </c>
      <c r="Y32" s="29">
        <v>425</v>
      </c>
      <c r="Z32" s="29">
        <f t="shared" si="4"/>
        <v>212.5</v>
      </c>
      <c r="AA32" s="20"/>
      <c r="AB32" s="20"/>
      <c r="AC32" s="20"/>
      <c r="AD32" s="20"/>
      <c r="AE32" s="20">
        <v>425</v>
      </c>
      <c r="AF32" s="20">
        <v>1</v>
      </c>
      <c r="AG32" s="30" t="s">
        <v>153</v>
      </c>
      <c r="AH32" s="20">
        <v>300</v>
      </c>
      <c r="AI32" s="25"/>
      <c r="AJ32" s="20">
        <v>314</v>
      </c>
      <c r="AK32" s="20">
        <v>192</v>
      </c>
      <c r="AL32" s="36"/>
    </row>
    <row r="33" spans="1:38" s="27" customFormat="1" ht="12.75">
      <c r="A33" s="20">
        <v>26</v>
      </c>
      <c r="B33" s="21" t="s">
        <v>51</v>
      </c>
      <c r="C33" s="22" t="s">
        <v>97</v>
      </c>
      <c r="D33" s="23">
        <v>5</v>
      </c>
      <c r="E33" s="23">
        <v>4</v>
      </c>
      <c r="F33" s="23">
        <v>78</v>
      </c>
      <c r="G33" s="23">
        <v>40</v>
      </c>
      <c r="H33" s="23">
        <v>12215</v>
      </c>
      <c r="I33" s="23">
        <v>4899.4</v>
      </c>
      <c r="J33" s="23">
        <v>4088.5</v>
      </c>
      <c r="K33" s="22"/>
      <c r="L33" s="22">
        <v>450.8</v>
      </c>
      <c r="M33" s="20">
        <v>6</v>
      </c>
      <c r="N33" s="20" t="e">
        <f>#REF!*0.66</f>
        <v>#REF!</v>
      </c>
      <c r="O33" s="20">
        <v>2636</v>
      </c>
      <c r="P33" s="38">
        <v>1284.3</v>
      </c>
      <c r="Q33" s="20">
        <v>24</v>
      </c>
      <c r="R33" s="24">
        <f t="shared" si="1"/>
        <v>3.3600000000000003</v>
      </c>
      <c r="S33" s="20">
        <v>0.5</v>
      </c>
      <c r="T33" s="20">
        <v>15.9</v>
      </c>
      <c r="U33" s="20">
        <f>'[12]Запрос по 75'!Q34/'[12]Запрос по 75'!J34*3*40</f>
        <v>1392</v>
      </c>
      <c r="V33" s="30">
        <v>1001.83</v>
      </c>
      <c r="W33" s="20" t="s">
        <v>28</v>
      </c>
      <c r="X33" s="29">
        <f t="shared" si="3"/>
        <v>276.86</v>
      </c>
      <c r="Y33" s="29">
        <v>202</v>
      </c>
      <c r="Z33" s="29">
        <f t="shared" si="4"/>
        <v>101</v>
      </c>
      <c r="AA33" s="20"/>
      <c r="AB33" s="20"/>
      <c r="AC33" s="20"/>
      <c r="AD33" s="20"/>
      <c r="AE33" s="20">
        <v>575</v>
      </c>
      <c r="AF33" s="20">
        <v>1</v>
      </c>
      <c r="AG33" s="30" t="s">
        <v>154</v>
      </c>
      <c r="AH33" s="20">
        <v>338</v>
      </c>
      <c r="AI33" s="20">
        <v>578</v>
      </c>
      <c r="AJ33" s="20">
        <v>383</v>
      </c>
      <c r="AK33" s="20">
        <v>264</v>
      </c>
      <c r="AL33" s="36"/>
    </row>
    <row r="34" spans="1:38" s="27" customFormat="1" ht="12.75">
      <c r="A34" s="20">
        <v>27</v>
      </c>
      <c r="B34" s="21" t="s">
        <v>52</v>
      </c>
      <c r="C34" s="22" t="s">
        <v>98</v>
      </c>
      <c r="D34" s="23">
        <v>5</v>
      </c>
      <c r="E34" s="23">
        <v>6</v>
      </c>
      <c r="F34" s="23">
        <v>177</v>
      </c>
      <c r="G34" s="23">
        <v>80</v>
      </c>
      <c r="H34" s="23">
        <v>14891.5</v>
      </c>
      <c r="I34" s="23">
        <v>3380.1</v>
      </c>
      <c r="J34" s="23">
        <v>2842.81</v>
      </c>
      <c r="K34" s="22"/>
      <c r="L34" s="28">
        <v>325</v>
      </c>
      <c r="M34" s="20">
        <v>4</v>
      </c>
      <c r="N34" s="20" t="e">
        <f>#REF!*0.66</f>
        <v>#REF!</v>
      </c>
      <c r="O34" s="20">
        <v>1981</v>
      </c>
      <c r="P34" s="38">
        <v>877.9</v>
      </c>
      <c r="Q34" s="20">
        <v>16</v>
      </c>
      <c r="R34" s="24">
        <f t="shared" si="1"/>
        <v>2.24</v>
      </c>
      <c r="S34" s="20">
        <v>0.5</v>
      </c>
      <c r="T34" s="20">
        <v>10.6</v>
      </c>
      <c r="U34" s="20">
        <f>'[12]Запрос по 75'!Q35/'[12]Запрос по 75'!J35*3*40</f>
        <v>1680</v>
      </c>
      <c r="V34" s="49">
        <v>684.8</v>
      </c>
      <c r="W34" s="20" t="s">
        <v>28</v>
      </c>
      <c r="X34" s="29">
        <f t="shared" si="3"/>
        <v>195.57999999999998</v>
      </c>
      <c r="Y34" s="29">
        <v>168</v>
      </c>
      <c r="Z34" s="29">
        <f t="shared" si="4"/>
        <v>84</v>
      </c>
      <c r="AA34" s="20"/>
      <c r="AB34" s="20"/>
      <c r="AC34" s="20"/>
      <c r="AD34" s="20"/>
      <c r="AE34" s="20">
        <v>425</v>
      </c>
      <c r="AF34" s="20">
        <v>1</v>
      </c>
      <c r="AG34" s="30" t="s">
        <v>155</v>
      </c>
      <c r="AH34" s="20">
        <v>251</v>
      </c>
      <c r="AI34" s="20"/>
      <c r="AJ34" s="20">
        <v>327</v>
      </c>
      <c r="AK34" s="20">
        <v>192</v>
      </c>
      <c r="AL34" s="36"/>
    </row>
    <row r="35" spans="1:235" s="27" customFormat="1" ht="12.75">
      <c r="A35" s="20">
        <v>28</v>
      </c>
      <c r="B35" s="21" t="s">
        <v>53</v>
      </c>
      <c r="C35" s="22" t="s">
        <v>99</v>
      </c>
      <c r="D35" s="23">
        <v>5</v>
      </c>
      <c r="E35" s="23">
        <v>4</v>
      </c>
      <c r="F35" s="23">
        <v>67</v>
      </c>
      <c r="G35" s="23">
        <v>40</v>
      </c>
      <c r="H35" s="23">
        <v>9698</v>
      </c>
      <c r="I35" s="23">
        <v>4879.8</v>
      </c>
      <c r="J35" s="23">
        <v>4073.6</v>
      </c>
      <c r="K35" s="22"/>
      <c r="L35" s="22">
        <v>450</v>
      </c>
      <c r="M35" s="20">
        <v>6</v>
      </c>
      <c r="N35" s="20" t="e">
        <f>#REF!*0.66</f>
        <v>#REF!</v>
      </c>
      <c r="O35" s="20">
        <v>2679</v>
      </c>
      <c r="P35" s="20">
        <v>1262</v>
      </c>
      <c r="Q35" s="20">
        <v>24</v>
      </c>
      <c r="R35" s="24">
        <f t="shared" si="1"/>
        <v>3.3600000000000003</v>
      </c>
      <c r="S35" s="20">
        <v>0.5</v>
      </c>
      <c r="T35" s="20">
        <v>15.9</v>
      </c>
      <c r="U35" s="20">
        <f>'[12]Запрос по 75'!Q36/'[12]Запрос по 75'!J36*2*40</f>
        <v>960</v>
      </c>
      <c r="V35" s="30">
        <v>986.6</v>
      </c>
      <c r="W35" s="20" t="s">
        <v>28</v>
      </c>
      <c r="X35" s="29">
        <f t="shared" si="3"/>
        <v>272.4</v>
      </c>
      <c r="Y35" s="29">
        <v>247.5</v>
      </c>
      <c r="Z35" s="29">
        <f t="shared" si="4"/>
        <v>123.75</v>
      </c>
      <c r="AA35" s="20"/>
      <c r="AB35" s="20"/>
      <c r="AC35" s="20"/>
      <c r="AD35" s="20"/>
      <c r="AE35" s="20">
        <v>575</v>
      </c>
      <c r="AF35" s="20">
        <v>1</v>
      </c>
      <c r="AG35" s="30" t="s">
        <v>156</v>
      </c>
      <c r="AH35" s="20">
        <v>340</v>
      </c>
      <c r="AI35" s="20">
        <v>676</v>
      </c>
      <c r="AJ35" s="20">
        <v>383</v>
      </c>
      <c r="AK35" s="20">
        <v>264</v>
      </c>
      <c r="AL35" s="36"/>
      <c r="BL35" s="33"/>
      <c r="BM35" s="39"/>
      <c r="BN35" s="40"/>
      <c r="BO35" s="41"/>
      <c r="BP35" s="40"/>
      <c r="BQ35" s="33"/>
      <c r="BR35" s="42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42"/>
      <c r="CD35" s="33"/>
      <c r="CE35" s="33"/>
      <c r="CF35" s="33"/>
      <c r="CG35" s="33"/>
      <c r="CH35" s="33"/>
      <c r="CI35" s="33"/>
      <c r="CJ35" s="33"/>
      <c r="CK35" s="33"/>
      <c r="CL35" s="33"/>
      <c r="CM35" s="43"/>
      <c r="CN35" s="43"/>
      <c r="CO35" s="43"/>
      <c r="CP35" s="33"/>
      <c r="CQ35" s="33"/>
      <c r="CR35" s="33"/>
      <c r="CS35" s="33"/>
      <c r="CT35" s="33"/>
      <c r="CU35" s="33"/>
      <c r="CV35" s="33"/>
      <c r="CW35" s="33"/>
      <c r="EA35" s="33"/>
      <c r="EB35" s="39"/>
      <c r="EC35" s="40"/>
      <c r="ED35" s="41"/>
      <c r="EE35" s="40"/>
      <c r="EF35" s="33"/>
      <c r="EG35" s="42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42"/>
      <c r="ES35" s="33"/>
      <c r="ET35" s="33"/>
      <c r="EU35" s="33"/>
      <c r="EV35" s="33"/>
      <c r="EW35" s="33"/>
      <c r="EX35" s="33"/>
      <c r="EY35" s="33"/>
      <c r="EZ35" s="33"/>
      <c r="FA35" s="33"/>
      <c r="FB35" s="43"/>
      <c r="FC35" s="43"/>
      <c r="FD35" s="43"/>
      <c r="FE35" s="33"/>
      <c r="FF35" s="33"/>
      <c r="FG35" s="33"/>
      <c r="FH35" s="33"/>
      <c r="FI35" s="33"/>
      <c r="FJ35" s="33"/>
      <c r="FK35" s="33"/>
      <c r="FL35" s="33"/>
      <c r="GP35" s="33"/>
      <c r="GQ35" s="39"/>
      <c r="GR35" s="40"/>
      <c r="GS35" s="41"/>
      <c r="GT35" s="40"/>
      <c r="GU35" s="33"/>
      <c r="GV35" s="42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42"/>
      <c r="HH35" s="33"/>
      <c r="HI35" s="33"/>
      <c r="HJ35" s="33"/>
      <c r="HK35" s="33"/>
      <c r="HL35" s="33"/>
      <c r="HM35" s="33"/>
      <c r="HN35" s="33"/>
      <c r="HO35" s="33"/>
      <c r="HP35" s="33"/>
      <c r="HQ35" s="43"/>
      <c r="HR35" s="43"/>
      <c r="HS35" s="43"/>
      <c r="HT35" s="33"/>
      <c r="HU35" s="33"/>
      <c r="HV35" s="33"/>
      <c r="HW35" s="33"/>
      <c r="HX35" s="33"/>
      <c r="HY35" s="33"/>
      <c r="HZ35" s="33"/>
      <c r="IA35" s="33"/>
    </row>
    <row r="36" spans="1:38" s="27" customFormat="1" ht="12.75">
      <c r="A36" s="20">
        <v>29</v>
      </c>
      <c r="B36" s="21" t="s">
        <v>54</v>
      </c>
      <c r="C36" s="22" t="s">
        <v>100</v>
      </c>
      <c r="D36" s="23">
        <v>5</v>
      </c>
      <c r="E36" s="23">
        <v>4</v>
      </c>
      <c r="F36" s="23">
        <v>73</v>
      </c>
      <c r="G36" s="23">
        <v>58</v>
      </c>
      <c r="H36" s="23">
        <v>12481</v>
      </c>
      <c r="I36" s="23">
        <v>4332.7</v>
      </c>
      <c r="J36" s="23">
        <v>3244.8</v>
      </c>
      <c r="K36" s="22">
        <v>117.1</v>
      </c>
      <c r="L36" s="22">
        <v>276.5</v>
      </c>
      <c r="M36" s="20">
        <v>4</v>
      </c>
      <c r="N36" s="20" t="e">
        <f>#REF!*0.66</f>
        <v>#REF!</v>
      </c>
      <c r="O36" s="20">
        <v>1862</v>
      </c>
      <c r="P36" s="20">
        <v>856.3</v>
      </c>
      <c r="Q36" s="20">
        <v>30.4</v>
      </c>
      <c r="R36" s="24">
        <f t="shared" si="1"/>
        <v>4.256</v>
      </c>
      <c r="S36" s="20">
        <v>0.5</v>
      </c>
      <c r="T36" s="20">
        <v>10.6</v>
      </c>
      <c r="U36" s="20">
        <f>'[12]Запрос по 75'!Q37/'[12]Запрос по 75'!J37*3*40</f>
        <v>960</v>
      </c>
      <c r="V36" s="20">
        <v>703.7</v>
      </c>
      <c r="W36" s="20" t="s">
        <v>28</v>
      </c>
      <c r="X36" s="29">
        <f t="shared" si="3"/>
        <v>191.26</v>
      </c>
      <c r="Y36" s="29">
        <v>173</v>
      </c>
      <c r="Z36" s="29">
        <f t="shared" si="4"/>
        <v>86.5</v>
      </c>
      <c r="AA36" s="20"/>
      <c r="AB36" s="20"/>
      <c r="AC36" s="20"/>
      <c r="AD36" s="20"/>
      <c r="AE36" s="20">
        <v>455</v>
      </c>
      <c r="AF36" s="20">
        <v>1</v>
      </c>
      <c r="AG36" s="30" t="s">
        <v>160</v>
      </c>
      <c r="AH36" s="20">
        <v>240</v>
      </c>
      <c r="AI36" s="25"/>
      <c r="AJ36" s="20">
        <v>292</v>
      </c>
      <c r="AK36" s="20">
        <v>216</v>
      </c>
      <c r="AL36" s="36"/>
    </row>
    <row r="37" spans="1:38" s="27" customFormat="1" ht="12.75">
      <c r="A37" s="20">
        <v>30</v>
      </c>
      <c r="B37" s="21" t="s">
        <v>55</v>
      </c>
      <c r="C37" s="22"/>
      <c r="D37" s="23">
        <v>5</v>
      </c>
      <c r="E37" s="23">
        <v>4</v>
      </c>
      <c r="F37" s="23">
        <v>60</v>
      </c>
      <c r="G37" s="23">
        <v>40</v>
      </c>
      <c r="H37" s="23" t="s">
        <v>114</v>
      </c>
      <c r="I37" s="23">
        <v>4306</v>
      </c>
      <c r="J37" s="23">
        <v>3305.44</v>
      </c>
      <c r="K37" s="22">
        <v>42.9</v>
      </c>
      <c r="L37" s="22">
        <v>271.8</v>
      </c>
      <c r="M37" s="20">
        <v>4</v>
      </c>
      <c r="N37" s="20" t="e">
        <f>#REF!*0.66</f>
        <v>#REF!</v>
      </c>
      <c r="O37" s="20">
        <v>1862</v>
      </c>
      <c r="P37" s="20">
        <v>907</v>
      </c>
      <c r="Q37" s="20">
        <v>30.4</v>
      </c>
      <c r="R37" s="24">
        <f t="shared" si="1"/>
        <v>4.256</v>
      </c>
      <c r="S37" s="20">
        <v>0.5</v>
      </c>
      <c r="T37" s="20">
        <v>10.6</v>
      </c>
      <c r="U37" s="20">
        <f>'[12]Запрос по 75'!Q38/'[12]Запрос по 75'!J38*2*40</f>
        <v>1280</v>
      </c>
      <c r="V37" s="20">
        <v>708.4</v>
      </c>
      <c r="W37" s="20" t="s">
        <v>28</v>
      </c>
      <c r="X37" s="29">
        <f t="shared" si="3"/>
        <v>201.4</v>
      </c>
      <c r="Y37" s="29">
        <v>202</v>
      </c>
      <c r="Z37" s="29">
        <f t="shared" si="4"/>
        <v>101</v>
      </c>
      <c r="AA37" s="20"/>
      <c r="AB37" s="20"/>
      <c r="AC37" s="20"/>
      <c r="AD37" s="20"/>
      <c r="AE37" s="20">
        <v>455</v>
      </c>
      <c r="AF37" s="20">
        <v>1</v>
      </c>
      <c r="AG37" s="30" t="s">
        <v>161</v>
      </c>
      <c r="AH37" s="20">
        <v>274</v>
      </c>
      <c r="AI37" s="25"/>
      <c r="AJ37" s="20">
        <v>298</v>
      </c>
      <c r="AK37" s="20">
        <v>216</v>
      </c>
      <c r="AL37" s="36"/>
    </row>
    <row r="38" spans="1:38" s="27" customFormat="1" ht="12.75">
      <c r="A38" s="20">
        <v>31</v>
      </c>
      <c r="B38" s="21" t="s">
        <v>56</v>
      </c>
      <c r="C38" s="22" t="s">
        <v>101</v>
      </c>
      <c r="D38" s="23">
        <v>5</v>
      </c>
      <c r="E38" s="23">
        <v>8</v>
      </c>
      <c r="F38" s="23">
        <v>158</v>
      </c>
      <c r="G38" s="23">
        <v>98</v>
      </c>
      <c r="H38" s="23">
        <v>25719.3</v>
      </c>
      <c r="I38" s="23">
        <v>3195.9</v>
      </c>
      <c r="J38" s="23">
        <v>3008.4</v>
      </c>
      <c r="K38" s="22">
        <v>116.5</v>
      </c>
      <c r="L38" s="22">
        <v>244</v>
      </c>
      <c r="M38" s="20">
        <v>4</v>
      </c>
      <c r="N38" s="20" t="e">
        <f>#REF!*0.66</f>
        <v>#REF!</v>
      </c>
      <c r="O38" s="20">
        <v>1827</v>
      </c>
      <c r="P38" s="20">
        <v>796.6</v>
      </c>
      <c r="Q38" s="20">
        <v>34.3</v>
      </c>
      <c r="R38" s="24">
        <f t="shared" si="1"/>
        <v>4.8020000000000005</v>
      </c>
      <c r="S38" s="20">
        <v>0.5</v>
      </c>
      <c r="T38" s="20">
        <v>10.6</v>
      </c>
      <c r="U38" s="20">
        <f>'[12]Запрос по 75'!Q39/'[12]Запрос по 75'!J39*3*40</f>
        <v>960</v>
      </c>
      <c r="V38" s="20"/>
      <c r="W38" s="20" t="s">
        <v>28</v>
      </c>
      <c r="X38" s="29">
        <f t="shared" si="3"/>
        <v>179.32</v>
      </c>
      <c r="Y38" s="29">
        <v>166</v>
      </c>
      <c r="Z38" s="29">
        <f t="shared" si="4"/>
        <v>83</v>
      </c>
      <c r="AA38" s="20"/>
      <c r="AB38" s="20"/>
      <c r="AC38" s="20"/>
      <c r="AD38" s="20"/>
      <c r="AE38" s="20">
        <v>479</v>
      </c>
      <c r="AF38" s="20">
        <v>1</v>
      </c>
      <c r="AG38" s="30" t="s">
        <v>162</v>
      </c>
      <c r="AH38" s="20">
        <v>328</v>
      </c>
      <c r="AI38" s="25"/>
      <c r="AJ38" s="20">
        <v>308</v>
      </c>
      <c r="AK38" s="20">
        <v>240</v>
      </c>
      <c r="AL38" s="36"/>
    </row>
    <row r="39" spans="1:38" s="27" customFormat="1" ht="12.75">
      <c r="A39" s="20">
        <v>32</v>
      </c>
      <c r="B39" s="21" t="s">
        <v>57</v>
      </c>
      <c r="C39" s="22" t="s">
        <v>102</v>
      </c>
      <c r="D39" s="23">
        <v>5</v>
      </c>
      <c r="E39" s="23">
        <v>4</v>
      </c>
      <c r="F39" s="23">
        <v>143</v>
      </c>
      <c r="G39" s="23">
        <v>60</v>
      </c>
      <c r="H39" s="23">
        <v>15317</v>
      </c>
      <c r="I39" s="23">
        <v>4323.8</v>
      </c>
      <c r="J39" s="23">
        <v>3344.9</v>
      </c>
      <c r="K39" s="32"/>
      <c r="L39" s="22">
        <v>271.8</v>
      </c>
      <c r="M39" s="20">
        <v>4</v>
      </c>
      <c r="N39" s="20" t="e">
        <f>#REF!*0.66</f>
        <v>#REF!</v>
      </c>
      <c r="O39" s="20">
        <v>2467.03</v>
      </c>
      <c r="P39" s="20">
        <v>936</v>
      </c>
      <c r="Q39" s="20">
        <v>30.45</v>
      </c>
      <c r="R39" s="24">
        <f t="shared" si="1"/>
        <v>4.263</v>
      </c>
      <c r="S39" s="20">
        <v>0.5</v>
      </c>
      <c r="T39" s="20">
        <v>10.6</v>
      </c>
      <c r="U39" s="20">
        <f>'[12]Запрос по 75'!Q40/'[12]Запрос по 75'!J40*3*40</f>
        <v>1392</v>
      </c>
      <c r="V39" s="20">
        <v>708.4</v>
      </c>
      <c r="W39" s="20" t="s">
        <v>28</v>
      </c>
      <c r="X39" s="29">
        <f t="shared" si="3"/>
        <v>207.2</v>
      </c>
      <c r="Y39" s="29">
        <v>355.7</v>
      </c>
      <c r="Z39" s="29">
        <f t="shared" si="4"/>
        <v>177.85</v>
      </c>
      <c r="AA39" s="20"/>
      <c r="AB39" s="20"/>
      <c r="AC39" s="20"/>
      <c r="AD39" s="20"/>
      <c r="AE39" s="20">
        <v>455</v>
      </c>
      <c r="AF39" s="20">
        <v>1</v>
      </c>
      <c r="AG39" s="30" t="s">
        <v>163</v>
      </c>
      <c r="AH39" s="20">
        <v>296.5</v>
      </c>
      <c r="AI39" s="25"/>
      <c r="AJ39" s="20">
        <v>299</v>
      </c>
      <c r="AK39" s="20">
        <v>216</v>
      </c>
      <c r="AL39" s="36"/>
    </row>
    <row r="40" spans="1:38" s="27" customFormat="1" ht="12.75">
      <c r="A40" s="20">
        <v>33</v>
      </c>
      <c r="B40" s="21" t="s">
        <v>58</v>
      </c>
      <c r="C40" s="22" t="s">
        <v>103</v>
      </c>
      <c r="D40" s="23">
        <v>5</v>
      </c>
      <c r="E40" s="23">
        <v>6</v>
      </c>
      <c r="F40" s="23">
        <v>109</v>
      </c>
      <c r="G40" s="23">
        <v>80</v>
      </c>
      <c r="H40" s="23">
        <v>21835</v>
      </c>
      <c r="I40" s="23">
        <v>4980.9</v>
      </c>
      <c r="J40" s="23">
        <v>3780</v>
      </c>
      <c r="K40" s="32"/>
      <c r="L40" s="28">
        <v>387</v>
      </c>
      <c r="M40" s="20">
        <v>6</v>
      </c>
      <c r="N40" s="20" t="e">
        <f>#REF!*0.66</f>
        <v>#REF!</v>
      </c>
      <c r="O40" s="20">
        <v>2285</v>
      </c>
      <c r="P40" s="20">
        <v>1038.9</v>
      </c>
      <c r="Q40" s="20">
        <v>24</v>
      </c>
      <c r="R40" s="24">
        <f t="shared" si="1"/>
        <v>3.3600000000000003</v>
      </c>
      <c r="S40" s="20">
        <v>0.5</v>
      </c>
      <c r="T40" s="20">
        <v>15.9</v>
      </c>
      <c r="U40" s="20">
        <f>'[12]Запрос по 75'!Q41/'[12]Запрос по 75'!J41*3*40</f>
        <v>960</v>
      </c>
      <c r="V40" s="20">
        <v>798.6</v>
      </c>
      <c r="W40" s="20" t="s">
        <v>28</v>
      </c>
      <c r="X40" s="29">
        <f t="shared" si="3"/>
        <v>227.78000000000003</v>
      </c>
      <c r="Y40" s="29">
        <v>202.5</v>
      </c>
      <c r="Z40" s="29">
        <f t="shared" si="4"/>
        <v>101.25</v>
      </c>
      <c r="AA40" s="20"/>
      <c r="AB40" s="20"/>
      <c r="AC40" s="20"/>
      <c r="AD40" s="20"/>
      <c r="AE40" s="20"/>
      <c r="AF40" s="20">
        <v>1</v>
      </c>
      <c r="AG40" s="30" t="s">
        <v>130</v>
      </c>
      <c r="AH40" s="20">
        <v>505</v>
      </c>
      <c r="AI40" s="25"/>
      <c r="AJ40" s="20">
        <v>552</v>
      </c>
      <c r="AK40" s="20">
        <v>264</v>
      </c>
      <c r="AL40" s="36"/>
    </row>
    <row r="41" spans="1:38" s="27" customFormat="1" ht="12.75">
      <c r="A41" s="20">
        <v>34</v>
      </c>
      <c r="B41" s="21" t="s">
        <v>59</v>
      </c>
      <c r="C41" s="22" t="s">
        <v>94</v>
      </c>
      <c r="D41" s="23">
        <v>5</v>
      </c>
      <c r="E41" s="23">
        <v>4</v>
      </c>
      <c r="F41" s="23">
        <v>66</v>
      </c>
      <c r="G41" s="23">
        <v>60</v>
      </c>
      <c r="H41" s="23">
        <v>14928</v>
      </c>
      <c r="I41" s="23">
        <v>3427.3</v>
      </c>
      <c r="J41" s="23">
        <v>2605.91</v>
      </c>
      <c r="K41" s="32"/>
      <c r="L41" s="28">
        <v>297.6</v>
      </c>
      <c r="M41" s="20">
        <v>4</v>
      </c>
      <c r="N41" s="20" t="e">
        <f>#REF!*0.66</f>
        <v>#REF!</v>
      </c>
      <c r="O41" s="20">
        <v>1760</v>
      </c>
      <c r="P41" s="20">
        <v>720.3</v>
      </c>
      <c r="Q41" s="20">
        <v>16</v>
      </c>
      <c r="R41" s="24">
        <f t="shared" si="1"/>
        <v>2.24</v>
      </c>
      <c r="S41" s="20">
        <v>0.5</v>
      </c>
      <c r="T41" s="20">
        <v>10.6</v>
      </c>
      <c r="U41" s="20">
        <f>'[12]Запрос по 75'!Q42/'[12]Запрос по 75'!J42*3*40</f>
        <v>2352</v>
      </c>
      <c r="V41" s="20">
        <v>511.7</v>
      </c>
      <c r="W41" s="20" t="s">
        <v>28</v>
      </c>
      <c r="X41" s="29">
        <f t="shared" si="3"/>
        <v>164.06</v>
      </c>
      <c r="Y41" s="29">
        <f>X41</f>
        <v>164.06</v>
      </c>
      <c r="Z41" s="29">
        <f t="shared" si="4"/>
        <v>82.03</v>
      </c>
      <c r="AA41" s="20"/>
      <c r="AB41" s="20"/>
      <c r="AC41" s="20"/>
      <c r="AD41" s="20"/>
      <c r="AE41" s="20"/>
      <c r="AF41" s="20">
        <v>1</v>
      </c>
      <c r="AG41" s="30" t="s">
        <v>132</v>
      </c>
      <c r="AH41" s="20">
        <v>240</v>
      </c>
      <c r="AI41" s="25"/>
      <c r="AJ41" s="20">
        <v>382</v>
      </c>
      <c r="AK41" s="20">
        <v>192</v>
      </c>
      <c r="AL41" s="33"/>
    </row>
    <row r="42" spans="1:38" s="48" customFormat="1" ht="12.75">
      <c r="A42" s="30">
        <v>35</v>
      </c>
      <c r="B42" s="34" t="s">
        <v>60</v>
      </c>
      <c r="C42" s="22" t="s">
        <v>104</v>
      </c>
      <c r="D42" s="23">
        <v>5</v>
      </c>
      <c r="E42" s="23">
        <v>6</v>
      </c>
      <c r="F42" s="23">
        <v>143</v>
      </c>
      <c r="G42" s="23">
        <v>80</v>
      </c>
      <c r="H42" s="23">
        <v>21503</v>
      </c>
      <c r="I42" s="31">
        <v>5018.8</v>
      </c>
      <c r="J42" s="23">
        <v>3311.6</v>
      </c>
      <c r="K42" s="32">
        <v>501</v>
      </c>
      <c r="L42" s="28">
        <v>386</v>
      </c>
      <c r="M42" s="30">
        <v>6</v>
      </c>
      <c r="N42" s="30" t="e">
        <f>#REF!*0.66</f>
        <v>#REF!</v>
      </c>
      <c r="O42" s="30">
        <v>2228</v>
      </c>
      <c r="P42" s="30">
        <v>980</v>
      </c>
      <c r="Q42" s="30">
        <v>24</v>
      </c>
      <c r="R42" s="45">
        <f t="shared" si="1"/>
        <v>3.3600000000000003</v>
      </c>
      <c r="S42" s="30">
        <v>0.5</v>
      </c>
      <c r="T42" s="30">
        <v>15.9</v>
      </c>
      <c r="U42" s="30">
        <f>'[12]Запрос по 75'!Q43/'[12]Запрос по 75'!J43*3*40</f>
        <v>3360</v>
      </c>
      <c r="V42" s="44">
        <v>726</v>
      </c>
      <c r="W42" s="30" t="s">
        <v>28</v>
      </c>
      <c r="X42" s="44">
        <f t="shared" si="3"/>
        <v>216</v>
      </c>
      <c r="Y42" s="44">
        <v>230</v>
      </c>
      <c r="Z42" s="44">
        <f t="shared" si="4"/>
        <v>115</v>
      </c>
      <c r="AA42" s="30"/>
      <c r="AB42" s="30"/>
      <c r="AC42" s="30"/>
      <c r="AD42" s="30"/>
      <c r="AE42" s="30"/>
      <c r="AF42" s="30">
        <v>1</v>
      </c>
      <c r="AG42" s="30" t="s">
        <v>134</v>
      </c>
      <c r="AH42" s="30">
        <v>502.5</v>
      </c>
      <c r="AI42" s="46"/>
      <c r="AJ42" s="30">
        <v>530</v>
      </c>
      <c r="AK42" s="30">
        <v>264</v>
      </c>
      <c r="AL42" s="47"/>
    </row>
    <row r="43" spans="1:38" s="27" customFormat="1" ht="12.75">
      <c r="A43" s="20">
        <v>36</v>
      </c>
      <c r="B43" s="21" t="s">
        <v>61</v>
      </c>
      <c r="C43" s="22" t="s">
        <v>105</v>
      </c>
      <c r="D43" s="23">
        <v>5</v>
      </c>
      <c r="E43" s="23">
        <v>10</v>
      </c>
      <c r="F43" s="23">
        <v>209</v>
      </c>
      <c r="G43" s="23">
        <v>139</v>
      </c>
      <c r="H43" s="23">
        <v>30182</v>
      </c>
      <c r="I43" s="31">
        <v>3462.5</v>
      </c>
      <c r="J43" s="23">
        <v>2652.9</v>
      </c>
      <c r="K43" s="32"/>
      <c r="L43" s="22">
        <v>260</v>
      </c>
      <c r="M43" s="20">
        <v>4</v>
      </c>
      <c r="N43" s="20" t="e">
        <f>#REF!*0.66</f>
        <v>#REF!</v>
      </c>
      <c r="O43" s="20">
        <v>1683</v>
      </c>
      <c r="P43" s="20">
        <v>710.2</v>
      </c>
      <c r="Q43" s="20">
        <v>16</v>
      </c>
      <c r="R43" s="24">
        <f t="shared" si="1"/>
        <v>2.24</v>
      </c>
      <c r="S43" s="20">
        <v>0.5</v>
      </c>
      <c r="T43" s="20">
        <v>10.6</v>
      </c>
      <c r="U43" s="20">
        <f>'[12]Запрос по 75'!Q44/'[12]Запрос по 75'!J44*3*40</f>
        <v>3024</v>
      </c>
      <c r="V43" s="20">
        <v>574.9</v>
      </c>
      <c r="W43" s="20" t="s">
        <v>28</v>
      </c>
      <c r="X43" s="29">
        <f t="shared" si="3"/>
        <v>162.04000000000002</v>
      </c>
      <c r="Y43" s="29">
        <v>178</v>
      </c>
      <c r="Z43" s="29">
        <f t="shared" si="4"/>
        <v>89</v>
      </c>
      <c r="AA43" s="20"/>
      <c r="AB43" s="20"/>
      <c r="AC43" s="20"/>
      <c r="AD43" s="20"/>
      <c r="AE43" s="20"/>
      <c r="AF43" s="20">
        <v>1</v>
      </c>
      <c r="AG43" s="30" t="s">
        <v>136</v>
      </c>
      <c r="AH43" s="20">
        <v>428</v>
      </c>
      <c r="AI43" s="25"/>
      <c r="AJ43" s="20">
        <v>381</v>
      </c>
      <c r="AK43" s="20">
        <v>192</v>
      </c>
      <c r="AL43" s="36"/>
    </row>
    <row r="44" spans="1:38" s="27" customFormat="1" ht="12.75">
      <c r="A44" s="20">
        <v>37</v>
      </c>
      <c r="B44" s="21" t="s">
        <v>62</v>
      </c>
      <c r="C44" s="22" t="s">
        <v>106</v>
      </c>
      <c r="D44" s="23">
        <v>5</v>
      </c>
      <c r="E44" s="23">
        <v>4</v>
      </c>
      <c r="F44" s="23">
        <v>81</v>
      </c>
      <c r="G44" s="23">
        <v>68</v>
      </c>
      <c r="H44" s="23">
        <v>13082</v>
      </c>
      <c r="I44" s="23">
        <v>3526.4</v>
      </c>
      <c r="J44" s="23">
        <v>2642.8</v>
      </c>
      <c r="K44" s="32"/>
      <c r="L44" s="22">
        <v>251.5</v>
      </c>
      <c r="M44" s="20">
        <v>4</v>
      </c>
      <c r="N44" s="20" t="e">
        <f>#REF!*0.66</f>
        <v>#REF!</v>
      </c>
      <c r="O44" s="20">
        <v>1858</v>
      </c>
      <c r="P44" s="20">
        <v>822.3</v>
      </c>
      <c r="Q44" s="20">
        <v>16</v>
      </c>
      <c r="R44" s="24">
        <f t="shared" si="1"/>
        <v>2.24</v>
      </c>
      <c r="S44" s="20">
        <v>0.5</v>
      </c>
      <c r="T44" s="20">
        <v>10.6</v>
      </c>
      <c r="U44" s="20">
        <f>'[12]Запрос по 75'!Q45/'[12]Запрос по 75'!J45*3*40</f>
        <v>1440</v>
      </c>
      <c r="V44" s="20">
        <v>620.1</v>
      </c>
      <c r="W44" s="20" t="s">
        <v>28</v>
      </c>
      <c r="X44" s="29">
        <f t="shared" si="3"/>
        <v>184.45999999999998</v>
      </c>
      <c r="Y44" s="29">
        <v>192</v>
      </c>
      <c r="Z44" s="29">
        <f t="shared" si="4"/>
        <v>96</v>
      </c>
      <c r="AA44" s="20"/>
      <c r="AB44" s="20"/>
      <c r="AC44" s="20"/>
      <c r="AD44" s="20"/>
      <c r="AE44" s="20"/>
      <c r="AF44" s="20">
        <v>1</v>
      </c>
      <c r="AG44" s="30" t="s">
        <v>138</v>
      </c>
      <c r="AH44" s="20">
        <v>310</v>
      </c>
      <c r="AI44" s="25"/>
      <c r="AJ44" s="20">
        <v>326</v>
      </c>
      <c r="AK44" s="20">
        <v>216</v>
      </c>
      <c r="AL44" s="36"/>
    </row>
    <row r="45" spans="1:38" s="27" customFormat="1" ht="12.75">
      <c r="A45" s="20">
        <v>38</v>
      </c>
      <c r="B45" s="21" t="s">
        <v>63</v>
      </c>
      <c r="C45" s="22" t="s">
        <v>107</v>
      </c>
      <c r="D45" s="23">
        <v>5</v>
      </c>
      <c r="E45" s="23">
        <v>4</v>
      </c>
      <c r="F45" s="23">
        <v>96</v>
      </c>
      <c r="G45" s="23">
        <v>69</v>
      </c>
      <c r="H45" s="23">
        <v>13259</v>
      </c>
      <c r="I45" s="31">
        <v>5044.3</v>
      </c>
      <c r="J45" s="23">
        <v>3845.2</v>
      </c>
      <c r="K45" s="32"/>
      <c r="L45" s="22">
        <v>387</v>
      </c>
      <c r="M45" s="20">
        <v>6</v>
      </c>
      <c r="N45" s="20" t="e">
        <f>#REF!*0.66</f>
        <v>#REF!</v>
      </c>
      <c r="O45" s="20">
        <v>2269</v>
      </c>
      <c r="P45" s="20">
        <v>971.3</v>
      </c>
      <c r="Q45" s="20">
        <v>24</v>
      </c>
      <c r="R45" s="24">
        <f t="shared" si="1"/>
        <v>3.3600000000000003</v>
      </c>
      <c r="S45" s="20">
        <v>0.5</v>
      </c>
      <c r="T45" s="20">
        <v>15.9</v>
      </c>
      <c r="U45" s="20">
        <f>'[12]Запрос по 75'!Q46/'[12]Запрос по 75'!J46*3*40</f>
        <v>1920</v>
      </c>
      <c r="V45" s="20">
        <v>798.6</v>
      </c>
      <c r="W45" s="20" t="s">
        <v>28</v>
      </c>
      <c r="X45" s="29">
        <f t="shared" si="3"/>
        <v>214.26</v>
      </c>
      <c r="Y45" s="29">
        <v>260</v>
      </c>
      <c r="Z45" s="29">
        <f t="shared" si="4"/>
        <v>130</v>
      </c>
      <c r="AA45" s="20"/>
      <c r="AB45" s="20"/>
      <c r="AC45" s="20"/>
      <c r="AD45" s="20"/>
      <c r="AE45" s="20"/>
      <c r="AF45" s="20">
        <v>1</v>
      </c>
      <c r="AG45" s="30" t="s">
        <v>140</v>
      </c>
      <c r="AH45" s="20">
        <v>498</v>
      </c>
      <c r="AI45" s="25"/>
      <c r="AJ45" s="20">
        <v>530</v>
      </c>
      <c r="AK45" s="20">
        <v>264</v>
      </c>
      <c r="AL45" s="36"/>
    </row>
    <row r="46" spans="1:38" s="27" customFormat="1" ht="12.75">
      <c r="A46" s="20">
        <v>39</v>
      </c>
      <c r="B46" s="21" t="s">
        <v>64</v>
      </c>
      <c r="C46" s="22" t="s">
        <v>108</v>
      </c>
      <c r="D46" s="23">
        <v>5</v>
      </c>
      <c r="E46" s="23">
        <v>4</v>
      </c>
      <c r="F46" s="23">
        <v>174</v>
      </c>
      <c r="G46" s="23">
        <v>78</v>
      </c>
      <c r="H46" s="23">
        <v>12216</v>
      </c>
      <c r="I46" s="23">
        <v>3043.9</v>
      </c>
      <c r="J46" s="23">
        <v>2323.3</v>
      </c>
      <c r="K46" s="32"/>
      <c r="L46" s="28">
        <v>290</v>
      </c>
      <c r="M46" s="20">
        <v>4</v>
      </c>
      <c r="N46" s="20" t="e">
        <f>#REF!*0.66</f>
        <v>#REF!</v>
      </c>
      <c r="O46" s="20">
        <v>1605</v>
      </c>
      <c r="P46" s="20">
        <v>629.2</v>
      </c>
      <c r="Q46" s="20">
        <v>16</v>
      </c>
      <c r="R46" s="24">
        <f t="shared" si="1"/>
        <v>2.24</v>
      </c>
      <c r="S46" s="20">
        <v>0.5</v>
      </c>
      <c r="T46" s="20">
        <v>10.6</v>
      </c>
      <c r="U46" s="20">
        <f>'[12]Запрос по 75'!Q47/'[12]Запрос по 75'!J47*3*40</f>
        <v>1440</v>
      </c>
      <c r="V46" s="20">
        <v>447.1</v>
      </c>
      <c r="W46" s="20" t="s">
        <v>28</v>
      </c>
      <c r="X46" s="29">
        <f t="shared" si="3"/>
        <v>145.84</v>
      </c>
      <c r="Y46" s="29">
        <v>137</v>
      </c>
      <c r="Z46" s="29">
        <f t="shared" si="4"/>
        <v>68.5</v>
      </c>
      <c r="AA46" s="20"/>
      <c r="AB46" s="20"/>
      <c r="AC46" s="20"/>
      <c r="AD46" s="20"/>
      <c r="AE46" s="20"/>
      <c r="AF46" s="20">
        <v>1</v>
      </c>
      <c r="AG46" s="30" t="s">
        <v>147</v>
      </c>
      <c r="AH46" s="20">
        <v>234</v>
      </c>
      <c r="AI46" s="25"/>
      <c r="AJ46" s="20">
        <v>256</v>
      </c>
      <c r="AK46" s="20">
        <v>144</v>
      </c>
      <c r="AL46" s="36"/>
    </row>
    <row r="47" spans="1:38" s="27" customFormat="1" ht="12.75">
      <c r="A47" s="20">
        <v>40</v>
      </c>
      <c r="B47" s="21" t="s">
        <v>65</v>
      </c>
      <c r="C47" s="22" t="s">
        <v>109</v>
      </c>
      <c r="D47" s="23">
        <v>5</v>
      </c>
      <c r="E47" s="23">
        <v>4</v>
      </c>
      <c r="F47" s="23">
        <v>143</v>
      </c>
      <c r="G47" s="23">
        <v>70</v>
      </c>
      <c r="H47" s="23">
        <v>13240</v>
      </c>
      <c r="I47" s="23">
        <v>9856</v>
      </c>
      <c r="J47" s="23">
        <v>6458.79</v>
      </c>
      <c r="K47" s="32">
        <v>619.6</v>
      </c>
      <c r="L47" s="22">
        <v>742.4</v>
      </c>
      <c r="M47" s="20">
        <v>10</v>
      </c>
      <c r="N47" s="20" t="e">
        <f>#REF!*0.66</f>
        <v>#REF!</v>
      </c>
      <c r="O47" s="20">
        <v>2630</v>
      </c>
      <c r="P47" s="20">
        <v>1942.8</v>
      </c>
      <c r="Q47" s="20">
        <v>40</v>
      </c>
      <c r="R47" s="24">
        <f t="shared" si="1"/>
        <v>5.6000000000000005</v>
      </c>
      <c r="S47" s="20">
        <v>0.5</v>
      </c>
      <c r="T47" s="20">
        <v>28.6</v>
      </c>
      <c r="U47" s="20">
        <f>'[12]Запрос по 75'!Q48/'[12]Запрос по 75'!J48*3*40</f>
        <v>1920</v>
      </c>
      <c r="V47" s="20">
        <v>1507.6</v>
      </c>
      <c r="W47" s="20" t="s">
        <v>28</v>
      </c>
      <c r="X47" s="29">
        <f t="shared" si="3"/>
        <v>408.56</v>
      </c>
      <c r="Y47" s="29">
        <v>425</v>
      </c>
      <c r="Z47" s="29">
        <f t="shared" si="4"/>
        <v>212.5</v>
      </c>
      <c r="AA47" s="20"/>
      <c r="AB47" s="20"/>
      <c r="AC47" s="20"/>
      <c r="AD47" s="20"/>
      <c r="AE47" s="20">
        <v>1021</v>
      </c>
      <c r="AF47" s="20">
        <v>1</v>
      </c>
      <c r="AG47" s="30" t="s">
        <v>157</v>
      </c>
      <c r="AH47" s="20">
        <v>708</v>
      </c>
      <c r="AI47" s="25"/>
      <c r="AJ47" s="20">
        <v>788</v>
      </c>
      <c r="AK47" s="20">
        <v>480</v>
      </c>
      <c r="AL47" s="33"/>
    </row>
    <row r="48" spans="1:38" s="5" customFormat="1" ht="9.75">
      <c r="A48" s="4"/>
      <c r="B48" s="4" t="s">
        <v>68</v>
      </c>
      <c r="C48" s="9"/>
      <c r="D48" s="14">
        <v>5</v>
      </c>
      <c r="E48" s="16">
        <f>E9+E10+E11+E15+E17+E19+E20+E21+E25+E27+E28+E33+E36+E37+E41+E42+E44</f>
        <v>50</v>
      </c>
      <c r="F48" s="16">
        <f>F9+F10+F11+F15+F17+F19+F20+F21+F25+F27+F28+F33+F36+F37+F41+F42+F44</f>
        <v>806</v>
      </c>
      <c r="G48" s="16">
        <f>G9+G10+G11+G15+G17+G19+G20+G21+G25+G27+G28+G33+G36+G37+G41+G42+G44</f>
        <v>485</v>
      </c>
      <c r="H48" s="16">
        <f>H10+H11+H13+H14+H16+H17+H18+H33+H35+H41</f>
        <v>56448.7</v>
      </c>
      <c r="I48" s="16">
        <f>I10+I11+I13+I14+I16+I17+I18+I33+I35+I41</f>
        <v>17091.199999999997</v>
      </c>
      <c r="J48" s="16">
        <f>SUM(J8:J47)</f>
        <v>77956.18000000001</v>
      </c>
      <c r="K48" s="16">
        <f>SUM(K8:K47)</f>
        <v>1784.5</v>
      </c>
      <c r="L48" s="17">
        <f>SUM(L8:L47)</f>
        <v>8148.5</v>
      </c>
      <c r="M48" s="4">
        <f aca="true" t="shared" si="5" ref="M48:T48">SUM(M8:M47)</f>
        <v>145</v>
      </c>
      <c r="N48" s="4" t="e">
        <f t="shared" si="5"/>
        <v>#REF!</v>
      </c>
      <c r="O48" s="4"/>
      <c r="P48" s="4">
        <f t="shared" si="5"/>
        <v>30033.46</v>
      </c>
      <c r="Q48" s="4">
        <f t="shared" si="5"/>
        <v>538.65</v>
      </c>
      <c r="R48" s="4">
        <f t="shared" si="5"/>
        <v>75.41099999999999</v>
      </c>
      <c r="S48" s="4">
        <f t="shared" si="5"/>
        <v>20</v>
      </c>
      <c r="T48" s="4">
        <f t="shared" si="5"/>
        <v>385.13000000000005</v>
      </c>
      <c r="U48" s="13">
        <f>SUM(U8:U47)</f>
        <v>30215</v>
      </c>
      <c r="V48" s="10">
        <f>SUM(V8:V47)</f>
        <v>14025.59</v>
      </c>
      <c r="W48" s="10">
        <f>SUM(W8:W47)</f>
        <v>6021.2</v>
      </c>
      <c r="X48" s="8">
        <f t="shared" si="3"/>
        <v>6026.692</v>
      </c>
      <c r="Y48" s="8">
        <f>SUM(Y8:Y47)</f>
        <v>6287.26</v>
      </c>
      <c r="Z48" s="10">
        <f>SUM(Z8:Z47)</f>
        <v>2877.63</v>
      </c>
      <c r="AA48" s="4"/>
      <c r="AB48" s="4"/>
      <c r="AC48" s="4"/>
      <c r="AD48" s="4"/>
      <c r="AE48" s="13">
        <f>(15+3)*M48*'[12]Запрос по 75'!J49</f>
        <v>13050</v>
      </c>
      <c r="AF48" s="4">
        <f>SUM(AF8:AF47)</f>
        <v>40</v>
      </c>
      <c r="AG48" s="4">
        <f>SUM(AG8:AG47)</f>
        <v>0</v>
      </c>
      <c r="AH48" s="4"/>
      <c r="AI48" s="4"/>
      <c r="AJ48" s="4"/>
      <c r="AK48" s="4"/>
      <c r="AL48" s="18"/>
    </row>
    <row r="49" ht="12.75">
      <c r="D49" s="15"/>
    </row>
  </sheetData>
  <sheetProtection/>
  <mergeCells count="42">
    <mergeCell ref="C3:AK3"/>
    <mergeCell ref="O4:O6"/>
    <mergeCell ref="Y4:Y6"/>
    <mergeCell ref="Z4:Z6"/>
    <mergeCell ref="F4:F7"/>
    <mergeCell ref="G4:G7"/>
    <mergeCell ref="H4:H7"/>
    <mergeCell ref="S5:S6"/>
    <mergeCell ref="AJ5:AJ6"/>
    <mergeCell ref="AK5:AK6"/>
    <mergeCell ref="AE4:AK4"/>
    <mergeCell ref="Q4:Q6"/>
    <mergeCell ref="C4:C7"/>
    <mergeCell ref="D4:D7"/>
    <mergeCell ref="E4:E7"/>
    <mergeCell ref="P4:P6"/>
    <mergeCell ref="A3:A6"/>
    <mergeCell ref="AA4:AB4"/>
    <mergeCell ref="AA5:AA6"/>
    <mergeCell ref="J5:J7"/>
    <mergeCell ref="K5:K7"/>
    <mergeCell ref="L5:L7"/>
    <mergeCell ref="B3:B6"/>
    <mergeCell ref="I4:L4"/>
    <mergeCell ref="I5:I7"/>
    <mergeCell ref="T4:T6"/>
    <mergeCell ref="AI5:AI6"/>
    <mergeCell ref="R5:R6"/>
    <mergeCell ref="N4:N6"/>
    <mergeCell ref="M4:M6"/>
    <mergeCell ref="AB5:AB6"/>
    <mergeCell ref="U4:U6"/>
    <mergeCell ref="AF5:AF6"/>
    <mergeCell ref="AC4:AD4"/>
    <mergeCell ref="AE5:AE6"/>
    <mergeCell ref="AC5:AC6"/>
    <mergeCell ref="AH5:AH6"/>
    <mergeCell ref="W4:W6"/>
    <mergeCell ref="V4:V6"/>
    <mergeCell ref="AG5:AG6"/>
    <mergeCell ref="X4:X6"/>
    <mergeCell ref="AD5:AD6"/>
  </mergeCells>
  <printOptions/>
  <pageMargins left="0.41" right="0.27" top="0.52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2015-01-19T09:54:12Z</cp:lastPrinted>
  <dcterms:created xsi:type="dcterms:W3CDTF">1996-10-08T23:32:33Z</dcterms:created>
  <dcterms:modified xsi:type="dcterms:W3CDTF">2015-04-22T07:45:26Z</dcterms:modified>
  <cp:category/>
  <cp:version/>
  <cp:contentType/>
  <cp:contentStatus/>
</cp:coreProperties>
</file>